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 codeName="ThisWorkbook" defaultThemeVersion="124226"/>
  <bookViews>
    <workbookView xWindow="0" yWindow="0" windowWidth="28800" windowHeight="12225" tabRatio="878" firstSheet="6" activeTab="11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72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71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15'!$A$1:$I$41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24519"/>
</workbook>
</file>

<file path=xl/calcChain.xml><?xml version="1.0" encoding="utf-8"?>
<calcChain xmlns="http://schemas.openxmlformats.org/spreadsheetml/2006/main">
  <c r="H46" i="22"/>
  <c r="H47" s="1"/>
  <c r="G46"/>
  <c r="G47" s="1"/>
  <c r="F46"/>
  <c r="F47" s="1"/>
  <c r="E46"/>
  <c r="E47" s="1"/>
  <c r="D46"/>
  <c r="D47" s="1"/>
  <c r="H37"/>
  <c r="G37"/>
  <c r="F37"/>
  <c r="E37"/>
  <c r="D37"/>
  <c r="G19"/>
  <c r="E19"/>
  <c r="D19"/>
  <c r="F33" i="24" l="1"/>
  <c r="K47" i="70"/>
  <c r="K48" s="1"/>
  <c r="I47"/>
  <c r="I48" s="1"/>
  <c r="G47"/>
  <c r="G48" s="1"/>
  <c r="F47"/>
  <c r="F48" s="1"/>
  <c r="J46"/>
  <c r="H46"/>
  <c r="D46"/>
  <c r="E46" s="1"/>
  <c r="C46"/>
  <c r="J45"/>
  <c r="D45" s="1"/>
  <c r="E45" s="1"/>
  <c r="H45"/>
  <c r="C45"/>
  <c r="J44"/>
  <c r="H44"/>
  <c r="D44"/>
  <c r="E44" s="1"/>
  <c r="C44"/>
  <c r="J43"/>
  <c r="D43" s="1"/>
  <c r="E43" s="1"/>
  <c r="H43"/>
  <c r="C43"/>
  <c r="J42"/>
  <c r="H42"/>
  <c r="D42"/>
  <c r="E42" s="1"/>
  <c r="C42"/>
  <c r="J41"/>
  <c r="D41" s="1"/>
  <c r="E41" s="1"/>
  <c r="H41"/>
  <c r="C41"/>
  <c r="J40"/>
  <c r="H40"/>
  <c r="D40"/>
  <c r="E40" s="1"/>
  <c r="C40"/>
  <c r="J39"/>
  <c r="D39" s="1"/>
  <c r="E39" s="1"/>
  <c r="H39"/>
  <c r="C39"/>
  <c r="J38"/>
  <c r="H38"/>
  <c r="D38"/>
  <c r="E38" s="1"/>
  <c r="C38"/>
  <c r="J37"/>
  <c r="D37" s="1"/>
  <c r="E37" s="1"/>
  <c r="H37"/>
  <c r="C37"/>
  <c r="J36"/>
  <c r="J47" s="1"/>
  <c r="J48" s="1"/>
  <c r="H36"/>
  <c r="D36"/>
  <c r="E36" s="1"/>
  <c r="C36"/>
  <c r="H35"/>
  <c r="H47" s="1"/>
  <c r="H48" s="1"/>
  <c r="D35"/>
  <c r="D47" s="1"/>
  <c r="D48" s="1"/>
  <c r="C35"/>
  <c r="C47" s="1"/>
  <c r="C48" s="1"/>
  <c r="K23"/>
  <c r="K24" s="1"/>
  <c r="J23"/>
  <c r="J24" s="1"/>
  <c r="I23"/>
  <c r="I24" s="1"/>
  <c r="G23"/>
  <c r="G24" s="1"/>
  <c r="F23"/>
  <c r="F24" s="1"/>
  <c r="H22"/>
  <c r="D22"/>
  <c r="E22" s="1"/>
  <c r="C22"/>
  <c r="H21"/>
  <c r="D21"/>
  <c r="E21" s="1"/>
  <c r="C21"/>
  <c r="H20"/>
  <c r="D20"/>
  <c r="C20"/>
  <c r="E20" s="1"/>
  <c r="H19"/>
  <c r="D19"/>
  <c r="C19"/>
  <c r="E19" s="1"/>
  <c r="H18"/>
  <c r="D18"/>
  <c r="C18"/>
  <c r="E18" s="1"/>
  <c r="H17"/>
  <c r="D17"/>
  <c r="C17"/>
  <c r="E17" s="1"/>
  <c r="H16"/>
  <c r="D16"/>
  <c r="C16"/>
  <c r="E16" s="1"/>
  <c r="H15"/>
  <c r="D15"/>
  <c r="C15"/>
  <c r="E15" s="1"/>
  <c r="H14"/>
  <c r="D14"/>
  <c r="C14"/>
  <c r="E14" s="1"/>
  <c r="H13"/>
  <c r="D13"/>
  <c r="C13"/>
  <c r="E13" s="1"/>
  <c r="H12"/>
  <c r="D12"/>
  <c r="C12"/>
  <c r="E12" s="1"/>
  <c r="H11"/>
  <c r="H23" s="1"/>
  <c r="H24" s="1"/>
  <c r="D11"/>
  <c r="E11" s="1"/>
  <c r="C11"/>
  <c r="C23" s="1"/>
  <c r="C24" s="1"/>
  <c r="K22" i="35"/>
  <c r="K21"/>
  <c r="K20"/>
  <c r="K19"/>
  <c r="K18"/>
  <c r="K17"/>
  <c r="K16"/>
  <c r="K15"/>
  <c r="K14"/>
  <c r="K13"/>
  <c r="K12"/>
  <c r="K11"/>
  <c r="H22"/>
  <c r="H21"/>
  <c r="H20"/>
  <c r="H19"/>
  <c r="H18"/>
  <c r="H17"/>
  <c r="H16"/>
  <c r="H15"/>
  <c r="H14"/>
  <c r="H13"/>
  <c r="H12"/>
  <c r="H11"/>
  <c r="H10"/>
  <c r="H9"/>
  <c r="J22"/>
  <c r="J21"/>
  <c r="G22"/>
  <c r="G21"/>
  <c r="I22"/>
  <c r="I21"/>
  <c r="F22"/>
  <c r="F21"/>
  <c r="J20"/>
  <c r="J19"/>
  <c r="J18"/>
  <c r="J17"/>
  <c r="J16"/>
  <c r="J15"/>
  <c r="J14"/>
  <c r="J13"/>
  <c r="J12"/>
  <c r="J67"/>
  <c r="J66"/>
  <c r="J65"/>
  <c r="J64"/>
  <c r="J63"/>
  <c r="J62"/>
  <c r="J61"/>
  <c r="J60"/>
  <c r="J59"/>
  <c r="J58"/>
  <c r="J57"/>
  <c r="I69"/>
  <c r="K68"/>
  <c r="K69" s="1"/>
  <c r="K45"/>
  <c r="K46" s="1"/>
  <c r="E35" i="70" l="1"/>
  <c r="E47" s="1"/>
  <c r="E48" s="1"/>
  <c r="E23"/>
  <c r="E24" s="1"/>
  <c r="D23"/>
  <c r="D24" s="1"/>
  <c r="E22" i="35" l="1"/>
  <c r="E21"/>
  <c r="E20"/>
  <c r="E19"/>
  <c r="E18"/>
  <c r="E17"/>
  <c r="E16"/>
  <c r="E15"/>
  <c r="E14"/>
  <c r="E13"/>
  <c r="E12"/>
  <c r="E11"/>
  <c r="E10"/>
  <c r="E9"/>
  <c r="D22"/>
  <c r="C22"/>
  <c r="C21"/>
  <c r="D21"/>
  <c r="Q23" i="50"/>
  <c r="Q21"/>
  <c r="N11"/>
  <c r="N10"/>
  <c r="N9"/>
  <c r="N12"/>
  <c r="Q12"/>
  <c r="G12"/>
  <c r="G21"/>
  <c r="G23" s="1"/>
  <c r="G11"/>
  <c r="G10"/>
  <c r="G9"/>
  <c r="H67" i="35" l="1"/>
  <c r="H66"/>
  <c r="H65"/>
  <c r="H64"/>
  <c r="H63"/>
  <c r="H62"/>
  <c r="H61"/>
  <c r="H60"/>
  <c r="H59"/>
  <c r="H58"/>
  <c r="H57"/>
  <c r="H56"/>
  <c r="D56"/>
  <c r="D67"/>
  <c r="E67" s="1"/>
  <c r="D66"/>
  <c r="E66" s="1"/>
  <c r="D65"/>
  <c r="E65" s="1"/>
  <c r="D64"/>
  <c r="E64" s="1"/>
  <c r="D63"/>
  <c r="E63" s="1"/>
  <c r="D62"/>
  <c r="E62" s="1"/>
  <c r="D61"/>
  <c r="E61" s="1"/>
  <c r="D60"/>
  <c r="E60" s="1"/>
  <c r="D59"/>
  <c r="E59" s="1"/>
  <c r="D58"/>
  <c r="E58" s="1"/>
  <c r="D57"/>
  <c r="F69"/>
  <c r="J68"/>
  <c r="J69" s="1"/>
  <c r="I68"/>
  <c r="G68"/>
  <c r="G69" s="1"/>
  <c r="F68"/>
  <c r="C67"/>
  <c r="C66"/>
  <c r="C65"/>
  <c r="C64"/>
  <c r="C63"/>
  <c r="C62"/>
  <c r="C61"/>
  <c r="C60"/>
  <c r="C59"/>
  <c r="C58"/>
  <c r="C57"/>
  <c r="C56"/>
  <c r="H44"/>
  <c r="H43"/>
  <c r="H42"/>
  <c r="H41"/>
  <c r="H40"/>
  <c r="H39"/>
  <c r="H38"/>
  <c r="H37"/>
  <c r="H36"/>
  <c r="H35"/>
  <c r="H34"/>
  <c r="H33"/>
  <c r="G45"/>
  <c r="G46" s="1"/>
  <c r="J45"/>
  <c r="J46" s="1"/>
  <c r="I45"/>
  <c r="I46" s="1"/>
  <c r="F45"/>
  <c r="F46" s="1"/>
  <c r="D44"/>
  <c r="E44" s="1"/>
  <c r="C44"/>
  <c r="D43"/>
  <c r="E43" s="1"/>
  <c r="C43"/>
  <c r="D42"/>
  <c r="E42" s="1"/>
  <c r="C42"/>
  <c r="D41"/>
  <c r="E41" s="1"/>
  <c r="C41"/>
  <c r="D40"/>
  <c r="E40" s="1"/>
  <c r="C40"/>
  <c r="D39"/>
  <c r="E39" s="1"/>
  <c r="C39"/>
  <c r="D38"/>
  <c r="E38" s="1"/>
  <c r="C38"/>
  <c r="D37"/>
  <c r="E37" s="1"/>
  <c r="C37"/>
  <c r="D36"/>
  <c r="E36" s="1"/>
  <c r="C36"/>
  <c r="D35"/>
  <c r="E35" s="1"/>
  <c r="C35"/>
  <c r="D34"/>
  <c r="E34" s="1"/>
  <c r="C34"/>
  <c r="D33"/>
  <c r="D45" s="1"/>
  <c r="D46" s="1"/>
  <c r="C33"/>
  <c r="C45" s="1"/>
  <c r="C46" s="1"/>
  <c r="H68" l="1"/>
  <c r="H69" s="1"/>
  <c r="E56"/>
  <c r="C68"/>
  <c r="C69" s="1"/>
  <c r="D68"/>
  <c r="D69" s="1"/>
  <c r="E57"/>
  <c r="E68" s="1"/>
  <c r="E69" s="1"/>
  <c r="H45"/>
  <c r="H46" s="1"/>
  <c r="E33"/>
  <c r="E45" s="1"/>
  <c r="E46" s="1"/>
  <c r="F65" i="69"/>
  <c r="E65"/>
  <c r="D65"/>
  <c r="F60"/>
  <c r="E60"/>
  <c r="D60"/>
  <c r="F59"/>
  <c r="E59"/>
  <c r="D59"/>
  <c r="F58"/>
  <c r="E58"/>
  <c r="D58"/>
  <c r="D23"/>
  <c r="F18"/>
  <c r="E18"/>
  <c r="D18"/>
  <c r="F17"/>
  <c r="E17"/>
  <c r="D17"/>
  <c r="F15"/>
  <c r="E15"/>
  <c r="E14" s="1"/>
  <c r="D15"/>
  <c r="D14" s="1"/>
  <c r="F14"/>
  <c r="F9"/>
  <c r="F23" s="1"/>
  <c r="E9"/>
  <c r="E23" s="1"/>
  <c r="D9"/>
  <c r="F10"/>
  <c r="E10"/>
  <c r="D10"/>
  <c r="E64" i="64"/>
  <c r="G14" i="69"/>
  <c r="G59" s="1"/>
  <c r="G9"/>
  <c r="G58" s="1"/>
  <c r="E13" i="64"/>
  <c r="E58" s="1"/>
  <c r="E8"/>
  <c r="E57" s="1"/>
  <c r="G60" i="69" l="1"/>
  <c r="G65" s="1"/>
  <c r="G23"/>
  <c r="G9" i="34"/>
  <c r="F9"/>
  <c r="H9" s="1"/>
  <c r="G8"/>
  <c r="F8"/>
  <c r="H8" s="1"/>
  <c r="H7"/>
  <c r="G7"/>
  <c r="F7"/>
  <c r="G71" i="68"/>
  <c r="F71"/>
  <c r="E71"/>
  <c r="G67"/>
  <c r="F67"/>
  <c r="E67"/>
  <c r="G62"/>
  <c r="F62"/>
  <c r="E62"/>
  <c r="G58"/>
  <c r="F58"/>
  <c r="E58"/>
  <c r="G56"/>
  <c r="F56"/>
  <c r="E56"/>
  <c r="G54"/>
  <c r="F54"/>
  <c r="E54"/>
  <c r="G48"/>
  <c r="F48"/>
  <c r="E48"/>
  <c r="G42"/>
  <c r="F42"/>
  <c r="E42"/>
  <c r="G36"/>
  <c r="F36"/>
  <c r="E36"/>
  <c r="G33"/>
  <c r="F33"/>
  <c r="E33"/>
  <c r="F31"/>
  <c r="E31"/>
  <c r="G31" s="1"/>
  <c r="G22" s="1"/>
  <c r="E29"/>
  <c r="G29"/>
  <c r="G28"/>
  <c r="G27"/>
  <c r="G26"/>
  <c r="G25"/>
  <c r="G24"/>
  <c r="F29"/>
  <c r="F28"/>
  <c r="F27"/>
  <c r="F26"/>
  <c r="F25"/>
  <c r="F24"/>
  <c r="E28"/>
  <c r="E27"/>
  <c r="E26"/>
  <c r="E25"/>
  <c r="E24"/>
  <c r="E22" s="1"/>
  <c r="E9"/>
  <c r="F15"/>
  <c r="E15"/>
  <c r="G15" s="1"/>
  <c r="F14"/>
  <c r="F9" s="1"/>
  <c r="E14"/>
  <c r="G14" s="1"/>
  <c r="G9" s="1"/>
  <c r="H48"/>
  <c r="H28"/>
  <c r="H9"/>
  <c r="H54" s="1"/>
  <c r="H22"/>
  <c r="I41" i="54"/>
  <c r="H41"/>
  <c r="H42" s="1"/>
  <c r="G40"/>
  <c r="G39"/>
  <c r="G38"/>
  <c r="G37"/>
  <c r="G36"/>
  <c r="G35"/>
  <c r="G34"/>
  <c r="G33"/>
  <c r="G32"/>
  <c r="G31"/>
  <c r="G30"/>
  <c r="G29"/>
  <c r="G41" s="1"/>
  <c r="G42" s="1"/>
  <c r="D42"/>
  <c r="C42"/>
  <c r="D41"/>
  <c r="E41"/>
  <c r="H19"/>
  <c r="G18"/>
  <c r="G17"/>
  <c r="G16"/>
  <c r="G15"/>
  <c r="G14"/>
  <c r="G13"/>
  <c r="G12"/>
  <c r="G11"/>
  <c r="G10"/>
  <c r="G9"/>
  <c r="G8"/>
  <c r="G7"/>
  <c r="G19" s="1"/>
  <c r="G20" s="1"/>
  <c r="D19"/>
  <c r="C20"/>
  <c r="L30" i="55"/>
  <c r="L13"/>
  <c r="E15"/>
  <c r="D9" i="72"/>
  <c r="F9"/>
  <c r="G9"/>
  <c r="H9" s="1"/>
  <c r="D10"/>
  <c r="F10"/>
  <c r="G10"/>
  <c r="H10" s="1"/>
  <c r="D11"/>
  <c r="F11"/>
  <c r="G11"/>
  <c r="H11" s="1"/>
  <c r="D12"/>
  <c r="F12"/>
  <c r="G12"/>
  <c r="H12"/>
  <c r="D13"/>
  <c r="F13"/>
  <c r="G13"/>
  <c r="H13"/>
  <c r="D14"/>
  <c r="F14"/>
  <c r="G14"/>
  <c r="H14"/>
  <c r="D15"/>
  <c r="F15"/>
  <c r="G15"/>
  <c r="H15"/>
  <c r="D16"/>
  <c r="F16"/>
  <c r="G16"/>
  <c r="H16"/>
  <c r="D17"/>
  <c r="F17"/>
  <c r="G17"/>
  <c r="H17"/>
  <c r="D18"/>
  <c r="F18"/>
  <c r="G18"/>
  <c r="H18"/>
  <c r="D19"/>
  <c r="F19"/>
  <c r="G19"/>
  <c r="H19"/>
  <c r="D20"/>
  <c r="F20"/>
  <c r="G20"/>
  <c r="H20"/>
  <c r="D21"/>
  <c r="F21"/>
  <c r="G21"/>
  <c r="H21"/>
  <c r="D22"/>
  <c r="F22"/>
  <c r="G22"/>
  <c r="H22"/>
  <c r="D23"/>
  <c r="F23"/>
  <c r="G23"/>
  <c r="H23"/>
  <c r="D24"/>
  <c r="F24"/>
  <c r="G24"/>
  <c r="H24"/>
  <c r="D25"/>
  <c r="F25"/>
  <c r="G25"/>
  <c r="H25"/>
  <c r="D26"/>
  <c r="F26"/>
  <c r="G26"/>
  <c r="H26"/>
  <c r="D27"/>
  <c r="F27"/>
  <c r="G27"/>
  <c r="H27"/>
  <c r="D28"/>
  <c r="F28"/>
  <c r="G28"/>
  <c r="H28"/>
  <c r="D29"/>
  <c r="F29"/>
  <c r="G29"/>
  <c r="H29"/>
  <c r="D30"/>
  <c r="F30"/>
  <c r="G30"/>
  <c r="H30"/>
  <c r="D31"/>
  <c r="F31"/>
  <c r="G31"/>
  <c r="H31"/>
  <c r="D32"/>
  <c r="F32"/>
  <c r="G32"/>
  <c r="H32"/>
  <c r="D33"/>
  <c r="F33"/>
  <c r="G33"/>
  <c r="H33"/>
  <c r="D34"/>
  <c r="F34"/>
  <c r="G34"/>
  <c r="H34"/>
  <c r="D35"/>
  <c r="F35"/>
  <c r="G35"/>
  <c r="H35"/>
  <c r="D36"/>
  <c r="F36"/>
  <c r="G36"/>
  <c r="H36"/>
  <c r="D37"/>
  <c r="F37"/>
  <c r="G37"/>
  <c r="H37"/>
  <c r="D38"/>
  <c r="F38"/>
  <c r="G38"/>
  <c r="H38"/>
  <c r="D39"/>
  <c r="F39"/>
  <c r="G39"/>
  <c r="H39"/>
  <c r="D40"/>
  <c r="F40"/>
  <c r="G40"/>
  <c r="H40"/>
  <c r="D41"/>
  <c r="F41"/>
  <c r="G41"/>
  <c r="H41"/>
  <c r="D42"/>
  <c r="F42"/>
  <c r="G42"/>
  <c r="H42"/>
  <c r="D43"/>
  <c r="F43"/>
  <c r="G43"/>
  <c r="H43"/>
  <c r="D44"/>
  <c r="F44"/>
  <c r="G44"/>
  <c r="H44"/>
  <c r="D45"/>
  <c r="F45"/>
  <c r="G45"/>
  <c r="H45"/>
  <c r="D46"/>
  <c r="F46"/>
  <c r="G46"/>
  <c r="H46"/>
  <c r="D47"/>
  <c r="F47"/>
  <c r="G47"/>
  <c r="H47"/>
  <c r="D48"/>
  <c r="F48"/>
  <c r="G48"/>
  <c r="H48"/>
  <c r="D49"/>
  <c r="F49"/>
  <c r="G49"/>
  <c r="H49"/>
  <c r="D50"/>
  <c r="F50"/>
  <c r="G50"/>
  <c r="H50"/>
  <c r="D51"/>
  <c r="F51"/>
  <c r="G51"/>
  <c r="H51"/>
  <c r="D52"/>
  <c r="F52"/>
  <c r="G52"/>
  <c r="H52"/>
  <c r="D53"/>
  <c r="F53"/>
  <c r="G53"/>
  <c r="H53"/>
  <c r="D54"/>
  <c r="F54"/>
  <c r="G54"/>
  <c r="H54"/>
  <c r="D55"/>
  <c r="F55"/>
  <c r="G55"/>
  <c r="H55"/>
  <c r="D56"/>
  <c r="F56"/>
  <c r="G56"/>
  <c r="H56"/>
  <c r="D57"/>
  <c r="F57"/>
  <c r="G57"/>
  <c r="H57"/>
  <c r="D58"/>
  <c r="F58"/>
  <c r="G58"/>
  <c r="H58"/>
  <c r="D59"/>
  <c r="F59"/>
  <c r="G59"/>
  <c r="H59"/>
  <c r="D60"/>
  <c r="F60"/>
  <c r="G60"/>
  <c r="H60"/>
  <c r="D61"/>
  <c r="F61"/>
  <c r="G61"/>
  <c r="H61"/>
  <c r="D62"/>
  <c r="F62"/>
  <c r="G62"/>
  <c r="H62"/>
  <c r="D63"/>
  <c r="F63"/>
  <c r="G63"/>
  <c r="H63"/>
  <c r="E34" i="68" l="1"/>
  <c r="G34"/>
  <c r="F22"/>
  <c r="F34" s="1"/>
  <c r="H34"/>
  <c r="H56"/>
  <c r="H58" s="1"/>
  <c r="H62" s="1"/>
  <c r="H67" s="1"/>
  <c r="H71" s="1"/>
  <c r="H30" i="43"/>
  <c r="G30"/>
  <c r="F30"/>
  <c r="E30"/>
  <c r="D30"/>
  <c r="E16" i="59"/>
  <c r="D16"/>
  <c r="C16"/>
  <c r="D58" i="64"/>
  <c r="D13"/>
  <c r="D8"/>
  <c r="D57" s="1"/>
  <c r="D59" s="1"/>
  <c r="D64" s="1"/>
  <c r="D22" l="1"/>
  <c r="F46" i="63" l="1"/>
  <c r="F20"/>
  <c r="F26" l="1"/>
  <c r="F54"/>
  <c r="F7"/>
  <c r="E46"/>
  <c r="E26"/>
  <c r="E20"/>
  <c r="E54" s="1"/>
  <c r="E7"/>
  <c r="E52" s="1"/>
  <c r="E56" s="1"/>
  <c r="E60" s="1"/>
  <c r="F52" l="1"/>
  <c r="F57" s="1"/>
  <c r="F33"/>
  <c r="E65"/>
  <c r="E69" s="1"/>
  <c r="E32"/>
  <c r="D23" i="56" l="1"/>
  <c r="D25" s="1"/>
  <c r="E34"/>
  <c r="C7" i="36"/>
  <c r="G7"/>
  <c r="C8"/>
  <c r="G8"/>
  <c r="C9"/>
  <c r="G9"/>
  <c r="C10"/>
  <c r="G10"/>
  <c r="C11"/>
  <c r="G11"/>
  <c r="C12"/>
  <c r="G12"/>
  <c r="C13"/>
  <c r="G13"/>
  <c r="C14"/>
  <c r="G14"/>
  <c r="C15"/>
  <c r="G15"/>
  <c r="C16"/>
  <c r="G16"/>
  <c r="C17"/>
  <c r="G17"/>
  <c r="C18"/>
  <c r="G18"/>
  <c r="C29"/>
  <c r="G29"/>
  <c r="G41" s="1"/>
  <c r="C30"/>
  <c r="G30"/>
  <c r="C31"/>
  <c r="G31"/>
  <c r="C32"/>
  <c r="G32"/>
  <c r="C33"/>
  <c r="G33"/>
  <c r="C34"/>
  <c r="G34"/>
  <c r="C35"/>
  <c r="G35"/>
  <c r="C36"/>
  <c r="G36"/>
  <c r="C37"/>
  <c r="G37"/>
  <c r="C38"/>
  <c r="G38"/>
  <c r="C39"/>
  <c r="G39"/>
  <c r="C40"/>
  <c r="G40"/>
  <c r="C7" i="54"/>
  <c r="C8"/>
  <c r="C9"/>
  <c r="C10"/>
  <c r="C11"/>
  <c r="C12"/>
  <c r="C13"/>
  <c r="C14"/>
  <c r="C15"/>
  <c r="C16"/>
  <c r="C17"/>
  <c r="C18"/>
  <c r="C29"/>
  <c r="C30"/>
  <c r="C31"/>
  <c r="C32"/>
  <c r="C33"/>
  <c r="C34"/>
  <c r="C35"/>
  <c r="C36"/>
  <c r="C37"/>
  <c r="C38"/>
  <c r="C39"/>
  <c r="C40"/>
  <c r="F16" i="59"/>
  <c r="C9" i="56"/>
  <c r="D9"/>
  <c r="E9"/>
  <c r="D10"/>
  <c r="E10"/>
  <c r="F10"/>
  <c r="C13"/>
  <c r="D13"/>
  <c r="E13"/>
  <c r="D14"/>
  <c r="E14"/>
  <c r="F14"/>
  <c r="C17"/>
  <c r="D17"/>
  <c r="E17"/>
  <c r="D18"/>
  <c r="E18"/>
  <c r="F18"/>
  <c r="C21"/>
  <c r="D21"/>
  <c r="E21"/>
  <c r="D22"/>
  <c r="E22"/>
  <c r="F22"/>
  <c r="C23"/>
  <c r="E23"/>
  <c r="F23"/>
  <c r="C24"/>
  <c r="C25"/>
  <c r="D24"/>
  <c r="E24"/>
  <c r="E25" s="1"/>
  <c r="C29"/>
  <c r="D29"/>
  <c r="E29"/>
  <c r="D30"/>
  <c r="E30"/>
  <c r="F30"/>
  <c r="C34"/>
  <c r="D34"/>
  <c r="D35"/>
  <c r="E35"/>
  <c r="F35"/>
  <c r="C38"/>
  <c r="D38"/>
  <c r="E38"/>
  <c r="D39"/>
  <c r="E39"/>
  <c r="F39"/>
  <c r="C43"/>
  <c r="D43"/>
  <c r="E43"/>
  <c r="D44"/>
  <c r="E44"/>
  <c r="F44"/>
  <c r="F26" l="1"/>
  <c r="D26"/>
  <c r="C19" i="36"/>
  <c r="G19"/>
  <c r="C19" i="54"/>
  <c r="C41"/>
  <c r="C41" i="36"/>
  <c r="E26" i="56"/>
</calcChain>
</file>

<file path=xl/sharedStrings.xml><?xml version="1.0" encoding="utf-8"?>
<sst xmlns="http://schemas.openxmlformats.org/spreadsheetml/2006/main" count="2074" uniqueCount="1045">
  <si>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</si>
  <si>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</si>
  <si>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</si>
  <si>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</si>
  <si>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</si>
  <si>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</si>
  <si>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</si>
  <si>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</si>
  <si>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</si>
  <si>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</si>
  <si>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</si>
  <si>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</si>
  <si>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</si>
  <si>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</si>
  <si>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</si>
  <si>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</si>
  <si>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</si>
  <si>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</si>
  <si>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</si>
  <si>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</si>
  <si>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</si>
  <si>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</si>
  <si>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</si>
  <si>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</si>
  <si>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</si>
  <si>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</si>
  <si>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</si>
  <si>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</si>
  <si>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</si>
  <si>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</si>
  <si>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</si>
  <si>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</si>
  <si>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</si>
  <si>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</si>
  <si>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</si>
  <si>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</si>
  <si>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</si>
  <si>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</si>
  <si>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</si>
  <si>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</si>
  <si>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</si>
  <si>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</si>
  <si>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</si>
  <si>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</si>
  <si>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</si>
  <si>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</si>
  <si>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</si>
  <si>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</si>
  <si>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</si>
  <si>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</si>
  <si>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</si>
  <si>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</si>
  <si>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</si>
  <si>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</si>
  <si>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</si>
  <si>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</si>
  <si>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</si>
  <si>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</si>
  <si>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</si>
  <si>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</si>
  <si>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</si>
  <si>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</si>
  <si>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</si>
  <si>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</si>
  <si>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</si>
  <si>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</si>
  <si>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</si>
  <si>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</si>
  <si>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</si>
  <si>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</si>
  <si>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</si>
  <si>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</si>
  <si>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</si>
  <si>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</si>
  <si>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</si>
  <si>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</si>
  <si>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</si>
  <si>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</si>
  <si>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</si>
  <si>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</si>
  <si>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</si>
  <si>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</si>
  <si>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</si>
  <si>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</si>
  <si>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</si>
  <si>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</si>
  <si>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</si>
  <si>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</si>
  <si>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</si>
  <si>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</si>
  <si>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</si>
  <si>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</si>
  <si>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</si>
  <si>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</si>
  <si>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</si>
  <si>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</si>
  <si>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</si>
  <si>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</si>
  <si>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</si>
  <si>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</si>
  <si>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</si>
  <si>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</si>
  <si>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</si>
  <si>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</si>
  <si>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</si>
  <si>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</si>
  <si>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</si>
  <si>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</si>
  <si>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</si>
  <si>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</si>
  <si>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</si>
  <si>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</si>
  <si>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</si>
  <si>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</si>
  <si>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</si>
  <si>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</si>
  <si>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</si>
  <si>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</si>
  <si>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</si>
  <si>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</si>
  <si>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</si>
  <si>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</si>
  <si>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</si>
  <si>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</si>
  <si>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</si>
  <si>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</si>
  <si>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</si>
  <si>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</si>
  <si>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</si>
  <si>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</si>
  <si>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</si>
  <si>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</si>
  <si>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</si>
  <si>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</si>
  <si>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</si>
  <si>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</si>
  <si>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</si>
  <si>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</si>
  <si>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</si>
  <si>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</si>
  <si>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</si>
  <si>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</si>
  <si>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</si>
  <si>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</si>
  <si>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</si>
  <si>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</si>
  <si>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</si>
  <si>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</si>
  <si>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</si>
  <si>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</si>
  <si>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</si>
  <si>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</si>
  <si>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</si>
  <si>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</si>
  <si>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</si>
  <si>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</si>
  <si>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</si>
  <si>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</si>
  <si>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</si>
  <si>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</si>
  <si>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</si>
  <si>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</si>
  <si>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</si>
  <si>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</si>
  <si>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</si>
  <si>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</si>
  <si>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</si>
  <si>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</si>
  <si>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</si>
  <si>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</si>
  <si>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</si>
  <si>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</si>
  <si>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</si>
  <si>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</si>
  <si>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</si>
  <si>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</si>
  <si>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</si>
  <si>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</si>
  <si>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</si>
  <si>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</si>
  <si>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</si>
  <si>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</si>
  <si>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</si>
  <si>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</si>
  <si>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</si>
  <si>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</si>
  <si>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</si>
  <si>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</si>
  <si>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</si>
  <si>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</si>
  <si>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</si>
  <si>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</si>
  <si>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</si>
  <si>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</si>
  <si>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</si>
  <si>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</si>
  <si>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</si>
  <si>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</si>
  <si>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</si>
  <si>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</si>
  <si>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</si>
  <si>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</si>
  <si>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</si>
  <si>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</si>
  <si>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</si>
  <si>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</si>
  <si>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</si>
  <si>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</si>
  <si>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</si>
  <si>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</si>
  <si>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</si>
  <si>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</si>
  <si>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</si>
  <si>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</si>
  <si>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</si>
  <si>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</si>
  <si>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</si>
  <si>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</si>
  <si>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</si>
  <si>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</si>
  <si>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</si>
  <si>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</si>
  <si>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</si>
  <si>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</si>
  <si>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</si>
  <si>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</si>
  <si>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</si>
  <si>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</si>
  <si>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</si>
  <si>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</si>
  <si>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</si>
  <si>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</si>
  <si>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</si>
  <si>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</si>
  <si>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</si>
  <si>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</si>
  <si>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</si>
  <si>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</si>
  <si>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</si>
  <si>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</si>
  <si>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</si>
  <si>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</si>
  <si>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</si>
  <si>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</si>
  <si>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</si>
  <si>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</si>
  <si>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</si>
  <si>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</si>
  <si>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</si>
  <si>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</si>
  <si>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</si>
  <si>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</si>
  <si>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</si>
  <si>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</si>
  <si>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</si>
  <si>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</si>
  <si>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</si>
  <si>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</si>
  <si>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</si>
  <si>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</si>
  <si>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</si>
  <si>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</si>
  <si>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</si>
  <si>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</si>
  <si>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</si>
  <si>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</si>
  <si>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</si>
  <si>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</si>
  <si>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</si>
  <si>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</si>
  <si>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</si>
  <si>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</si>
  <si>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</si>
  <si>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</si>
  <si>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</si>
  <si>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</si>
  <si>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</si>
  <si>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</si>
  <si>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</si>
  <si>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</si>
  <si>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</si>
  <si>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</si>
  <si>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</si>
  <si>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</si>
  <si>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</si>
  <si>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</si>
  <si>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</si>
  <si>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</si>
  <si>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</si>
  <si>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</si>
  <si>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</si>
  <si>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</si>
  <si>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</si>
  <si>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</si>
  <si>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</si>
  <si>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</si>
  <si>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</si>
  <si>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</si>
  <si>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</si>
  <si>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</si>
  <si>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</si>
  <si>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</si>
  <si>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</si>
  <si>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</si>
  <si>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</si>
  <si>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</si>
  <si>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</si>
  <si>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</si>
  <si>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</si>
  <si>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</si>
  <si>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</si>
  <si>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</si>
  <si>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</si>
  <si>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</si>
  <si>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</si>
  <si>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</si>
  <si>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</si>
  <si>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</si>
  <si>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</si>
  <si>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</si>
  <si>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</si>
  <si>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</si>
  <si>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</si>
  <si>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</si>
  <si>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</si>
  <si>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</si>
  <si>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</si>
  <si>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</si>
  <si>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</si>
  <si>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</si>
  <si>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</si>
  <si>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</si>
  <si>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</si>
  <si>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</si>
  <si>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</si>
  <si>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</si>
  <si>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</si>
  <si>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</si>
  <si>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</si>
  <si>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</si>
  <si>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</si>
  <si>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</si>
  <si>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</si>
  <si>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</si>
  <si>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</si>
  <si>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</si>
  <si>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</si>
  <si>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</si>
  <si>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</si>
  <si>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УКУПНО = ДОБРА + УСЛУГЕ+РАДОВИ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</si>
  <si>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</si>
  <si>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</si>
  <si>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</si>
  <si>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</si>
  <si>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</si>
  <si>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</si>
  <si>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</si>
  <si>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</si>
  <si>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</si>
  <si>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</si>
  <si>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</si>
  <si>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</si>
  <si>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</si>
  <si>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</si>
  <si>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</si>
  <si>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</si>
  <si>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</si>
  <si>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</si>
  <si>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</si>
  <si>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</si>
  <si>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</si>
  <si>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</si>
  <si>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</si>
  <si>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</si>
  <si>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</si>
  <si>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</si>
  <si>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</si>
  <si>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</si>
  <si>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</si>
  <si>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</si>
  <si>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</si>
  <si>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</si>
  <si>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</si>
  <si>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</si>
  <si>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</si>
  <si>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</si>
  <si>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</si>
  <si>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</si>
  <si>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</si>
  <si>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</si>
  <si>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</si>
  <si>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</si>
  <si>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</si>
  <si>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</si>
  <si>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</si>
  <si>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</si>
  <si>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</si>
  <si>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</si>
  <si>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</si>
  <si>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</si>
  <si>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</si>
  <si>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</si>
  <si>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</si>
  <si>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>2021. година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</si>
  <si>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</si>
  <si>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</si>
  <si>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</si>
  <si>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</si>
  <si>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</si>
  <si>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</si>
  <si>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</si>
  <si>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</si>
  <si>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</si>
  <si>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</si>
  <si>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</si>
  <si>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</si>
  <si>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</si>
  <si>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</si>
  <si>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</si>
  <si>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</si>
  <si>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</si>
  <si>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</si>
  <si>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</si>
  <si>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</si>
  <si>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</si>
  <si>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</si>
  <si>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</si>
  <si>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</si>
  <si>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</si>
  <si>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</si>
  <si>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</si>
  <si>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</si>
  <si>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</si>
  <si>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</si>
  <si>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</si>
  <si>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</si>
  <si>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</si>
  <si>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</si>
  <si>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</si>
  <si>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</si>
  <si>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</si>
  <si>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</si>
  <si>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</si>
  <si>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</si>
  <si>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</si>
  <si>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</si>
  <si>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</si>
  <si>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</si>
  <si>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</si>
  <si>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</si>
  <si>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</si>
  <si>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</si>
  <si>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</si>
  <si>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</si>
  <si>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</si>
  <si>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</si>
  <si>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</si>
  <si>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</si>
  <si>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</si>
  <si>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</si>
  <si>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</si>
  <si>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</si>
  <si>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</si>
  <si>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</si>
  <si>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</si>
  <si>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</si>
  <si>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</si>
  <si>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</si>
  <si>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</si>
  <si>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</si>
  <si>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</si>
  <si>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</si>
  <si>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</si>
  <si>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</si>
  <si>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</si>
  <si>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</si>
  <si>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</si>
  <si>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</si>
  <si>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</si>
  <si>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</si>
  <si>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</si>
  <si>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</si>
  <si>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</si>
  <si>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</si>
  <si>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</si>
  <si>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</si>
  <si>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</si>
  <si>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</si>
  <si>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</si>
  <si>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</si>
  <si>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</si>
  <si>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</si>
  <si>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</si>
  <si>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</si>
  <si>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</si>
  <si>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</si>
  <si>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</si>
  <si>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</si>
  <si>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</si>
  <si>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</si>
  <si>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</si>
  <si>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</si>
  <si>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</si>
  <si>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</si>
  <si>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</si>
  <si>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</si>
  <si>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</si>
  <si>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</si>
  <si>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</si>
  <si>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</si>
  <si>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</si>
  <si>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</si>
  <si>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</si>
  <si>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</si>
  <si>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</si>
  <si>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</si>
  <si>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</si>
  <si>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</si>
  <si>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</si>
  <si>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</si>
  <si>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</si>
  <si>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</si>
  <si>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</si>
  <si>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</si>
  <si>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</si>
  <si>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</si>
  <si>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</si>
  <si>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</si>
  <si>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</si>
  <si>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</si>
  <si>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</si>
  <si>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</si>
  <si>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</si>
  <si>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</si>
  <si>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</si>
  <si>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</si>
  <si>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</si>
  <si>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</si>
  <si>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</si>
  <si>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</si>
  <si>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</si>
  <si>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</si>
  <si>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</si>
  <si>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</si>
  <si>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</si>
  <si>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</si>
  <si>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</si>
  <si>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</si>
  <si>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</si>
  <si>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</si>
  <si>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</si>
  <si>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</si>
  <si>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</si>
  <si>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</si>
  <si>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</si>
  <si>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</si>
  <si>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</si>
  <si>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</si>
  <si>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</si>
  <si>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</si>
  <si>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</si>
  <si>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</si>
  <si>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</si>
  <si>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</si>
  <si>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</si>
  <si>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</si>
  <si>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</si>
  <si>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</si>
  <si>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</si>
  <si>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</si>
  <si>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</si>
  <si>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</si>
  <si>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</si>
  <si>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</si>
  <si>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</si>
  <si>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</si>
  <si>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</si>
  <si>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</si>
  <si>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</si>
  <si>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</si>
  <si>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</si>
  <si>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</si>
  <si>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</si>
  <si>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</si>
  <si>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</si>
  <si>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</si>
  <si>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</si>
  <si>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</si>
  <si>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</si>
  <si>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</si>
  <si>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</si>
  <si>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</si>
  <si>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</si>
  <si>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</si>
  <si>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</si>
  <si>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</si>
  <si>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</si>
  <si>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</si>
  <si>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</si>
  <si>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</si>
  <si>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</si>
  <si>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</si>
  <si>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</si>
  <si>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</si>
  <si>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</si>
  <si>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</si>
  <si>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</si>
  <si>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</si>
  <si>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</si>
  <si>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</si>
  <si>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</si>
  <si>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</si>
  <si>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</si>
  <si>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</si>
  <si>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</si>
  <si>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</si>
  <si>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</si>
  <si>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</si>
  <si>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</si>
  <si>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</si>
  <si>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</si>
  <si>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</si>
  <si>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</si>
  <si>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</si>
  <si>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</si>
  <si>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</si>
  <si>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</si>
  <si>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</si>
  <si>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</si>
  <si>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</si>
  <si>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</si>
  <si>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</si>
  <si>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</si>
  <si>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</si>
  <si>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</si>
  <si>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</si>
  <si>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</si>
  <si>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</si>
  <si>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</si>
  <si>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</si>
  <si>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</si>
  <si>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</si>
  <si>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</si>
  <si>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</si>
  <si>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</si>
  <si>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</si>
  <si>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</si>
  <si>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</si>
  <si>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</si>
  <si>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</si>
  <si>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</si>
  <si>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</si>
  <si>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</si>
  <si>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</si>
  <si>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</si>
  <si>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</si>
  <si>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</si>
  <si>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</si>
  <si>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</si>
  <si>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</si>
  <si>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</si>
  <si>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</si>
  <si>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</si>
  <si>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</si>
  <si>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</si>
  <si>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</si>
  <si>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</si>
  <si>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</si>
  <si>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</si>
  <si>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</si>
  <si>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</si>
  <si>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</si>
  <si>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</si>
  <si>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</si>
  <si>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</si>
  <si>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</si>
  <si>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</si>
  <si>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</si>
  <si>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</si>
  <si>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</si>
  <si>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</si>
  <si>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</si>
  <si>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</si>
  <si>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</si>
  <si>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</si>
  <si>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</si>
  <si>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</si>
  <si>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</si>
  <si>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</si>
  <si>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</si>
  <si>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</si>
  <si>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</si>
  <si>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</si>
  <si>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</si>
  <si>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</si>
  <si>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</si>
  <si>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</si>
  <si>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</si>
  <si>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</si>
  <si>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</si>
  <si>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</si>
  <si>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</si>
  <si>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</si>
  <si>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</si>
  <si>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</si>
  <si>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</si>
  <si>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</si>
  <si>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</si>
  <si>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</si>
  <si>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</si>
  <si>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</si>
  <si>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</si>
  <si>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</si>
  <si>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</si>
  <si>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</si>
  <si>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</si>
  <si>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Стање на дан 31.12.2021.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</si>
  <si>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</si>
  <si>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</si>
  <si>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</si>
  <si>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</si>
  <si>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</si>
  <si>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</si>
  <si>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</si>
  <si>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</si>
  <si>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</si>
  <si>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</si>
  <si>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</si>
  <si>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</si>
  <si>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</si>
  <si>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</si>
  <si>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</si>
  <si>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</si>
  <si>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</si>
  <si>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</si>
  <si>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</si>
  <si>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</si>
  <si>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</si>
  <si>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</si>
  <si>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</si>
  <si>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</si>
  <si>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</si>
  <si>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</si>
  <si>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</si>
  <si>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</si>
  <si>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</si>
  <si>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</si>
  <si>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</si>
  <si>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</si>
  <si>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</si>
  <si>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</si>
  <si>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</si>
  <si>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</si>
  <si>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</si>
  <si>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Прилог 5а</t>
  </si>
  <si>
    <t>Прилог 5б</t>
  </si>
  <si>
    <t>Прилог 8.</t>
  </si>
  <si>
    <t>Надзорни одбор /Скупштина</t>
  </si>
  <si>
    <t>Прилог 11a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</si>
  <si>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</si>
  <si>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</si>
  <si>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</si>
  <si>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</si>
  <si>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</si>
  <si>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</si>
  <si>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</si>
  <si>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</si>
  <si>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</si>
  <si>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</si>
  <si>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</si>
  <si>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</si>
  <si>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</si>
  <si>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</si>
  <si>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</si>
  <si>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</si>
  <si>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</si>
  <si>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</si>
  <si>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</si>
  <si>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</si>
  <si>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</si>
  <si>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</si>
  <si>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</si>
  <si>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</si>
  <si>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</si>
  <si>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</si>
  <si>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</si>
  <si>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</si>
  <si>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</si>
  <si>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</si>
  <si>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</si>
  <si>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</si>
  <si>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</si>
  <si>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</si>
  <si>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</si>
  <si>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</si>
  <si>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</si>
  <si>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</si>
  <si>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t>2025. година</t>
  </si>
  <si>
    <t>БИЛАНС СТАЊА  на дан 31.12.2023. године</t>
  </si>
  <si>
    <t>за период од 01.01.2023. до 31.12.2023. године</t>
  </si>
  <si>
    <t>у периоду од 01.01. до 31.12.2023. године</t>
  </si>
  <si>
    <t>Број на дан 31.12.2023.</t>
  </si>
  <si>
    <t>Број запослених 31.12.2023.</t>
  </si>
  <si>
    <t>Стање на дан 31.12.2023. године</t>
  </si>
  <si>
    <t>Стање кредитне задужености у оригиналној валути
на дан 31.12.2023. године</t>
  </si>
  <si>
    <t>План 2023. година</t>
  </si>
  <si>
    <t>2021. година реализација</t>
  </si>
  <si>
    <t>Стање на дан 31.12.2022.</t>
  </si>
  <si>
    <t>План на дан 31.12.2023.</t>
  </si>
  <si>
    <t>Прилог 10.</t>
  </si>
  <si>
    <t>Реализација (процена) на дан 31.12.2023.</t>
  </si>
  <si>
    <t>План
01.01-31.12.2023.</t>
  </si>
  <si>
    <t>Реализација (процена)
01.01-31.12.2023.</t>
  </si>
  <si>
    <t>2026. година</t>
  </si>
  <si>
    <t>Напомена: У последњој колони код % одступања реализације у односу на реализацију претходне године, пореде се план за 2024. годину и реализација из 2023. године.</t>
  </si>
  <si>
    <t>2022. година реализација</t>
  </si>
  <si>
    <t>2023. година реализација (процена)</t>
  </si>
  <si>
    <t>План 2024. година</t>
  </si>
  <si>
    <t>Стање на дан 31.12.2023.</t>
  </si>
  <si>
    <t>План на дан 31.12.2024.</t>
  </si>
  <si>
    <t>БИЛАНС СТАЊА  на дан 31.12.2024. године</t>
  </si>
  <si>
    <t>План                  31.03.2024.</t>
  </si>
  <si>
    <t>План             30.06.2024.</t>
  </si>
  <si>
    <t>План              30.09.2024.</t>
  </si>
  <si>
    <t>План            31.12.2024.</t>
  </si>
  <si>
    <t>за период од 01.01.2024. до 31.12.2024. године</t>
  </si>
  <si>
    <t>План                
01.01-31.03.2024.</t>
  </si>
  <si>
    <t>План
01.01-30.06.2024.</t>
  </si>
  <si>
    <t>План
01.01-30.09.2024.</t>
  </si>
  <si>
    <t>План                  
01.01-31.12.2024.</t>
  </si>
  <si>
    <t>у периоду од 01.01. до 31.12.2024. године</t>
  </si>
  <si>
    <t>План 
01.01-31.03.2024.</t>
  </si>
  <si>
    <t>План 
01.01-30.09.2024.</t>
  </si>
  <si>
    <t>План 
01.01-31.12.2024.</t>
  </si>
  <si>
    <t xml:space="preserve"> 01.01-31.12.2023. године</t>
  </si>
  <si>
    <t>План за период 01.01-31.12.2024. године</t>
  </si>
  <si>
    <t xml:space="preserve">План 
01.01-31.12.2023. </t>
  </si>
  <si>
    <t xml:space="preserve">Реализација (процена) 
01.01-31.12.2023. </t>
  </si>
  <si>
    <t>План
01.01-31.03.2024.</t>
  </si>
  <si>
    <t>Број запослених по секторима / организационим јединицама на дан 31.12.2023. године</t>
  </si>
  <si>
    <t>Број на дан 31.12.2024.</t>
  </si>
  <si>
    <t>Број запослених 31.12.2024.</t>
  </si>
  <si>
    <t>Исплаћена маса за зараде, број запослених и просечна зарада по месецима за 2023. годину*- Бруто 1</t>
  </si>
  <si>
    <t>** старозапослени у 2023. години су они запослени који су били у радном односу у децембру 2022. године</t>
  </si>
  <si>
    <t>Исплата по месецима  2023.</t>
  </si>
  <si>
    <t xml:space="preserve">Планирана маса за зараде, број запослених и просечна зарада по месецима за 2024. годину - Бруто 1 </t>
  </si>
  <si>
    <t>План по месецима  2024.</t>
  </si>
  <si>
    <t>*старозапослени у 2024. години су они запослени који су били у радном односу у предузећу у децембру 2023. године</t>
  </si>
  <si>
    <t>Планирана маса за зараде увећана за доприносе на зараде, број запослених и просечна зарада по месецима за 2024. годину - Бруто 2</t>
  </si>
  <si>
    <t>Исплаћена у 2023. години</t>
  </si>
  <si>
    <t>Планирана у 2024. години</t>
  </si>
  <si>
    <t>Реализација  по месецима  2024.</t>
  </si>
  <si>
    <t>Реализација по месецима  2024.</t>
  </si>
  <si>
    <t>Надзорни одбор / Скупштина                               реализација 2023. година</t>
  </si>
  <si>
    <t>Надзорни одбор / Скупштина                                                          план 2024. година</t>
  </si>
  <si>
    <t>Надзорни одбор / Скупштина                                            реализација 2023. година</t>
  </si>
  <si>
    <t>Надзорни одбор / Скупштина                                                            план 2024. година</t>
  </si>
  <si>
    <t>Комисија за ревизију                                                реализација 2023. година</t>
  </si>
  <si>
    <t>Комисија за ревизију                                                           план 2024. година</t>
  </si>
  <si>
    <t>Комисија за ревизију                                                 реализација 2023. година</t>
  </si>
  <si>
    <t>Комисија за ревизију                                                         план 2024. година</t>
  </si>
  <si>
    <t>Стање кредитне задужености у динарима
на дан 31.12.2023.
године</t>
  </si>
  <si>
    <t xml:space="preserve"> План плаћања по кредиту за 2024. годину                        у динарима</t>
  </si>
  <si>
    <t>Стање кредитне задужености у оригиналној валути
на дан 31.12.2024. године</t>
  </si>
  <si>
    <t>Стање кредитне задужености у динарима
на дан 31.12.2024. године</t>
  </si>
  <si>
    <t>Реализација (процена)                             у 2023. години</t>
  </si>
  <si>
    <t xml:space="preserve">План                                2025. година                 </t>
  </si>
  <si>
    <t xml:space="preserve">План                               2026. година                 </t>
  </si>
  <si>
    <t>Реализовано закључно са 31.12.2023. године</t>
  </si>
  <si>
    <t>Одлив кадрова у периоду 
01.01-31.03.2024.</t>
  </si>
  <si>
    <t>Пријем кадрова у периоду 
01.01-31.03.2024.</t>
  </si>
  <si>
    <t>Стање на дан 31.03.2024. године</t>
  </si>
  <si>
    <t>Одлив кадрова у периоду 
01.04-30.06.2024.</t>
  </si>
  <si>
    <t>Пријем кадрова у периоду 
01.04-30.06.2024.</t>
  </si>
  <si>
    <t>Стање на дан 30.06.2024. године</t>
  </si>
  <si>
    <t>Одлив кадрова у периоду 
01.07-30.09.2024.</t>
  </si>
  <si>
    <t>Пријем кадрова у периоду 
01.07-30.09.2024.</t>
  </si>
  <si>
    <t>Стање на дан 30.09.2024. године</t>
  </si>
  <si>
    <t>Одлив кадрова у периоду 
01.10-31.12.2024.</t>
  </si>
  <si>
    <t>Пријем кадрова у периоду 
01.10-31.12.2024.</t>
  </si>
  <si>
    <t>Стање на дан 31.12.2024. године</t>
  </si>
  <si>
    <t xml:space="preserve">** позиције од 5 до 31 које се исказују у новчаним јединицама приказати у бруто износу </t>
  </si>
  <si>
    <r>
      <rPr>
        <b/>
        <sz val="10"/>
        <color theme="1"/>
        <rFont val="Arial"/>
        <family val="2"/>
      </rPr>
      <t>EBITDA</t>
    </r>
    <r>
      <rPr>
        <sz val="10"/>
        <color theme="1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</si>
  <si>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0"/>
        <color theme="1"/>
        <rFont val="Arial"/>
        <family val="2"/>
      </rPr>
      <t>ROA</t>
    </r>
    <r>
      <rPr>
        <sz val="10"/>
        <color theme="1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</si>
  <si>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color theme="1"/>
        <rFont val="Arial"/>
        <family val="2"/>
      </rPr>
      <t>ROE</t>
    </r>
    <r>
      <rPr>
        <sz val="10"/>
        <color theme="1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</si>
  <si>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color theme="1"/>
        <rFont val="Arial"/>
        <family val="2"/>
      </rPr>
      <t>Оперативни новчани ток</t>
    </r>
    <r>
      <rPr>
        <sz val="10"/>
        <color theme="1"/>
        <rFont val="Arial"/>
        <family val="2"/>
      </rPr>
      <t xml:space="preserve"> - новчани ток из пословних активности </t>
    </r>
  </si>
  <si>
    <r>
      <rPr>
        <b/>
        <sz val="10"/>
        <color theme="1"/>
        <rFont val="Arial"/>
        <family val="2"/>
      </rPr>
      <t>Дуг / капитал</t>
    </r>
    <r>
      <rPr>
        <sz val="10"/>
        <color theme="1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</si>
  <si>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r>
      <rPr>
        <b/>
        <sz val="10"/>
        <color theme="1"/>
        <rFont val="Arial"/>
        <family val="2"/>
      </rPr>
      <t>Ликвидност</t>
    </r>
    <r>
      <rPr>
        <sz val="10"/>
        <color theme="1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</si>
  <si>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color theme="1"/>
        <rFont val="Arial"/>
        <family val="2"/>
      </rPr>
      <t>% зарада у пословним приходима</t>
    </r>
    <r>
      <rPr>
        <sz val="10"/>
        <color theme="1"/>
        <rFont val="Arial"/>
        <family val="2"/>
      </rPr>
      <t xml:space="preserve"> - (Трошкови зарада, накнада зарада и остали лични расходи / пословни приходи)*100</t>
    </r>
  </si>
  <si>
    <t>Служба за економско-финансијске, административне и правне послове</t>
  </si>
  <si>
    <t>Служба за одвоз отпада и изношење отпадних вода и депоније; пољочуварска служба; служба азила за псе и зоохигијеничарска служба</t>
  </si>
  <si>
    <t>Служба за одвођење атмосферских вода; узгој шума; јавна паркиралишта; одржавање улица и путева и јавну расвету</t>
  </si>
  <si>
    <t>Служба за одржавање јавних, јавних зелених површина и паркова</t>
  </si>
  <si>
    <t>Служба за одржавање и управљање гробљима, пијаце и вашар</t>
  </si>
  <si>
    <t>Служба за наплату потраживања</t>
  </si>
  <si>
    <t>50,6</t>
  </si>
  <si>
    <t>46,1</t>
  </si>
  <si>
    <t>Старосна пензија.</t>
  </si>
  <si>
    <t>Инвалидска пензија.</t>
  </si>
  <si>
    <t>Благовремена и уредна наплата потраживања</t>
  </si>
  <si>
    <t>Проценат наплате</t>
  </si>
  <si>
    <t>Подаци службе наплате потраживања</t>
  </si>
  <si>
    <t>Повећање обима услуге одношења смећа</t>
  </si>
  <si>
    <t>Број подељених канти</t>
  </si>
  <si>
    <t>Набавка нових и замена постојећих канти и контејнера, ангажовање већег броја радника</t>
  </si>
  <si>
    <t>Набавка нових комуналних возила</t>
  </si>
  <si>
    <t>Број возила</t>
  </si>
  <si>
    <t>Подаци службеника за јавне набавке.</t>
  </si>
  <si>
    <t>Повећање прихода уз рационализацију трошкова</t>
  </si>
  <si>
    <t>Обезбеђивање што већег броја благајни за наплату услуга без провизије, електронска наплата, QR код...</t>
  </si>
  <si>
    <r>
      <t xml:space="preserve">Предузимање мера на бази </t>
    </r>
    <r>
      <rPr>
        <sz val="12"/>
        <rFont val="Times New Roman"/>
        <family val="1"/>
      </rPr>
      <t>откривених информација о кршењу прописа, кршењу људских права, вршењу јавног овлашћења противно сврси.</t>
    </r>
  </si>
  <si>
    <t>Недефинисање поступања по информацији у вези са унутрашњим узбуњивањем може довести до пролонгирања штете.</t>
  </si>
  <si>
    <t>Неинформисаност запослених о могућности пријаве неправилности може довести до штете у складу са Законом.</t>
  </si>
  <si>
    <t>Импелемнтација и обезбеђење континуираног развоја адекватног система финасијског управљања и контроле.</t>
  </si>
  <si>
    <t>Изостанак мониторинга може утицати на непредузимање корективних активности.</t>
  </si>
  <si>
    <t>Недефинисање рокова за извршење конкретних активности може утицати да процес имплемементације дуже траје.</t>
  </si>
  <si>
    <t xml:space="preserve">Неделегирање одговорности може довести до дугог периода имплементације. </t>
  </si>
  <si>
    <t>Непостојање свести запослених о потреби контроле може довести до формирања система непримењивог у пракси.</t>
  </si>
  <si>
    <t>Успостављање система за откривање, евидентирање и поступање по обавештењима о сумњама на неправилности унутар организације и система извештавања о управљању неправилностима.</t>
  </si>
  <si>
    <t>Непрописивање рока за поступање по обавештењима о сумњама на неправилности унутар организације за последицу може имати пролонгирање и развој штете, до које неправилности могу довести.</t>
  </si>
  <si>
    <t>Успостављање система за откривање, евидентирање и поступање по обавештењима о сумњама на неправилности унутар организације и система извештавања о управљању неправилностима</t>
  </si>
  <si>
    <t>Непрописивање информисања запослених о могућности пријављивања сумњи на направилности унутар организације за последицу могу имати пролонгирање и развој штете, до које неправилности могу довести.</t>
  </si>
  <si>
    <t>Благовремно припремљена и одржана седница Надзорног одбора.</t>
  </si>
  <si>
    <t>Недефинисање временског рока за припрему материјала за седнице може допринети неинформисаности о одржавању седнице.</t>
  </si>
  <si>
    <t>Благовремено састављен и достављен извештај о реализацији оснивачу</t>
  </si>
  <si>
    <t>Недефинисање временског рока за обављање припремних радњи може продужити временски период за достављање кварталних извештаја.</t>
  </si>
  <si>
    <t>Усвојен годишњи програм пословања предузећа</t>
  </si>
  <si>
    <t>Недефинисање временског рока за обављање припремних радњи може продужити временски период за састављање програма пословања.</t>
  </si>
  <si>
    <t>Благовремено усвојен дугорочни и средњорочни план пословне стратегије и развоја.</t>
  </si>
  <si>
    <t>Изостанак праћења реализације планираних активности може спутавати унапређење рада и развоја предузећа.</t>
  </si>
  <si>
    <t>Непостојање дугорочног Плана стратегије и развоја визије и мисије и оквирних циљева може утицати на правилан и континуиран развој ЈКП у додељеним делатностима што ће се одразити на годишње планирање и друге кључне активности предузећа.</t>
  </si>
  <si>
    <t>Оправдан утрошак средстава за коришћење службених возила</t>
  </si>
  <si>
    <t>Изостанак контроле савесног коришћења возила може довести до учесталих кварова и немогућности коришћења.</t>
  </si>
  <si>
    <t>Изостанак контроле потрошње горива може довести повећаних трошкова за предузеће.</t>
  </si>
  <si>
    <t>Усклађено књиговодствено са стварним стањем</t>
  </si>
  <si>
    <t>Изостанак контроле потпуности пописних листа може довести до нетачно утврђеног стања пописом.</t>
  </si>
  <si>
    <t>Изостанак контроле усклађености предлога за књижење са важећим законским прописима  може довести до незаконито утврђеног стања пописом.</t>
  </si>
  <si>
    <t>Непрописивање рокова за обављање конкретних активности у процесу може довести до предугог трајања пописа имовине и обавеза.</t>
  </si>
  <si>
    <t>Уређена употреба средстава на име трошкова репрезентације</t>
  </si>
  <si>
    <t>Изостанак контроле трошења средстава може довести до прекорачења дозвољеног износа трошкова репрезентације.</t>
  </si>
  <si>
    <t>Благовремен и тачан обрачун и исплата зарада и накнада</t>
  </si>
  <si>
    <t>Неусклађивање програма за обрачун плата, додатака и накнада запосленима  са одредбама важећих законских прописа, за последицу може имати ризик од неправилног извршавања расхода за плате.</t>
  </si>
  <si>
    <t>Непрописивање рокова за извршење активности пре обрачуна може довести до кашњења у исплати.</t>
  </si>
  <si>
    <t xml:space="preserve">Изостанак контроле евиденције присутности на раду може довести до погрешног обрачуна. </t>
  </si>
  <si>
    <t>Примена правила Кодекса понашања</t>
  </si>
  <si>
    <t>Изостанак потврде упознатости новозапослених са Кодексом понашања може довести до заблуде о упознатости запослених са Кодексом понашања и нарушавања поверења јавности  у интегритет непристрасности и ефикасност делатности.</t>
  </si>
  <si>
    <t>Одржан адекватан ниво безбедности информационо-комуникационог система</t>
  </si>
  <si>
    <t>Непрописивање приступа ИКТ систему може довести до нарушавања поверљивости података, који су означени као тајни.</t>
  </si>
  <si>
    <t>Недефинисање поступања у случају нестанка електричне енергије и техничких сметњи може довести до прекида рада и губитка података.</t>
  </si>
  <si>
    <t>Неинформисаност запослених о коришћењу ресурса ИКТ система може повећати могућност за хакерске нападе.</t>
  </si>
  <si>
    <t>Уређено канцеларијско и архивско пословање предузећа</t>
  </si>
  <si>
    <t>Неадекватно архивирање и чување архивске грађе и документарног материјала за последицу може имати губитак документације и новчане казне/неоправдано трошење средстава.</t>
  </si>
  <si>
    <t>Непрописивање поступања приликом пријема поште може довести до њеног губитка.</t>
  </si>
  <si>
    <t>Непрописивање рока за обраду акта може имати за последицу продужење рока за решавање аката.</t>
  </si>
  <si>
    <t>Предузете мере у циљу спашавања материјалних добара и животне средине у случају избијања пожара</t>
  </si>
  <si>
    <t>Недовољна информисаност запослених о поступицима у случају избијања пожара може угрозити животе људи, интегритет, материјална добра и животну средину.</t>
  </si>
  <si>
    <t>Изостанак контроле примене прописа противпожарне заштите повећава опасност од избијања пожара, уз следствено угрожавање живота и здравља запослених и околног становништва, као и уништење средстава и непокретне имовине предузећа.</t>
  </si>
  <si>
    <t>Примењене мере за безбедно обављање радних активности над средствима и радној околини без опасности по живот и здравље запослених</t>
  </si>
  <si>
    <t>Изостанак планираних периодичних прегледа средстава и опреме, као и надзора радних процеса и примене прописаних мера заштите на раду може угрозити живот и здравље запослених и обављање радних активности, што може довести до фаталних исхода инвалидитета, губитака радне способности, већег или мањег угрожавања животне средине уз следствено повећање трошкова пословања.</t>
  </si>
  <si>
    <t>Остварено право на годишњи одмор, уз одржан континуитет рада</t>
  </si>
  <si>
    <t>Изостанак планирања коришћења годишњих одмора може нарушити квалитетно и континуирано одвијање активности услед мањка кадрова.</t>
  </si>
  <si>
    <t>Обезбеђен довољн број кадрова за несметано, благовремено и квалитетно одвијање пословних процеса</t>
  </si>
  <si>
    <t>Изостанак вођења и ажурирања персоналних досијеа запослених може довести до неадекватног управљања кадровима и већих трошкова услед неиспуњења законске обавезе.</t>
  </si>
  <si>
    <t>Недовољан број кадрова за последицу може имати нарушавање квалитета функционисања пословања предузећа.</t>
  </si>
  <si>
    <t>Обезбеђење довољнох броја избршиоца.</t>
  </si>
  <si>
    <t>Недовољан број извршилаца утиче на дисфункционално обављање поверене  делатности.</t>
  </si>
  <si>
    <t>Благовремена контрола.</t>
  </si>
  <si>
    <t>Изостанак контроле наплате потраживања за последицу може имати угожавање текуће ликвидности и мањи приход за предузеће.</t>
  </si>
  <si>
    <t>Хватање, транспорт и збрињавање напуштених паса у насељеним местима општине Жабаљ, на основу уговора, који је закључен између општине Жабаљ и ЈКП „Чистоћа“ Жабаљ.</t>
  </si>
  <si>
    <t>Недостављање трошкова рада службе у року за последицу може имати недостатак средстава за обављање делатности.</t>
  </si>
  <si>
    <t>Заштита пољопривредног земљишта и организовање пољочуварске службе на подручју општине Жабаљ</t>
  </si>
  <si>
    <t>Организован и континуиран одвоз отпада и отпадних вода и континуирана наплата извршене услуге.</t>
  </si>
  <si>
    <t>Изостанак перманентног ажурирања података о корисницима и организације наплате доводи до неизмирења потраживања, што представља значајну штету по функционисање целокупног ЈКП.</t>
  </si>
  <si>
    <t>Адекватно пословање готовим новцем</t>
  </si>
  <si>
    <t>Изостанак контроле благајничких послова може довести до крађе новца, мањка и/или вишка готовине у благајни, фалсификовања новца, коришћења неважећих новчаница, изгубљене документације</t>
  </si>
  <si>
    <t>Благовремано састављен финансијски извештај</t>
  </si>
  <si>
    <t>Недефинисање рокова за припрему финасијског извештаја може продужити рок за усвајање и достављање финансијског извештаја.</t>
  </si>
  <si>
    <t>Измирене обавезе</t>
  </si>
  <si>
    <t>Изостанак контроле измирења обавеза може довести продужења рока за измирење доспелих обавеза.</t>
  </si>
  <si>
    <t>Хронолошко, уредно и ажурно вођење пословних књига</t>
  </si>
  <si>
    <t>Непрописивање поступања приликом примопредаје рачуноводствених исправа може за последицу имати губитак рачуноводствене исправе.</t>
  </si>
  <si>
    <t>Изостанак контроле чувања података о свим прокњиженим пословним променама при раду у  софтверу за последицу може имати нетачно вођење пословних књига.</t>
  </si>
  <si>
    <t>Благовремено спроведена контрола јавних набавки</t>
  </si>
  <si>
    <t>Изостанак контроле сачињеног извештаја може за последицу имати пролонгирање неправилности и корупције.</t>
  </si>
  <si>
    <t>Недефинисање рока за припрему и доношење плана контроле може утицати на продужење спровођења контроле и касно уочавање пропуста.</t>
  </si>
  <si>
    <t>Изостанак одређивања услова за учешће у поступку, техничке спецификације и критеријума за доделу уговора може довести до дискриминације међу понуђачима и ризика корупције.</t>
  </si>
  <si>
    <t>1.000</t>
  </si>
  <si>
    <t>Непрописивање интерних рокова за обављање конкретних активности може продужити рок за прибављање добара, услуга и радова.</t>
  </si>
  <si>
    <t>Спроведен поступак јавне набавке уз оправдање изузећа од Закона о јавним набавкама, а у складу са основним начелима Закона о јавним набавкама и Правилника о ближем уређењу поступка јавне набавке</t>
  </si>
  <si>
    <t>Изостанак контроле валидности података добијених истраживањем тржишта у време покретања поступка, може за последицу имати неекономично и неефикасно трошење јавних средстава, непоштовање једнакости понуђача и ризик корупције.</t>
  </si>
  <si>
    <t>Благовремено и законито прибављање добара, услуга и радова</t>
  </si>
  <si>
    <t>Изостанак контроле планирања, спровођења и извршења јавних набавки може за последицу настанак и развој корупције</t>
  </si>
  <si>
    <t>Непрописивање поступања у случају поднетог захтева за заштиту права може довести до    новчаних казни</t>
  </si>
  <si>
    <t>Непрописивање поступка у случају праћења реализације уговора може  допринети да се набавка спроводи на неблаговремен и несврсисходан начин.</t>
  </si>
  <si>
    <t>Благовремено планиране јавне набавке и усклађене са стварним потребама</t>
  </si>
  <si>
    <t>100</t>
  </si>
  <si>
    <t>Изостанак контроле усклађености са финансијским планом за последицу може имати немогућност реализације планиране набавке</t>
  </si>
  <si>
    <t>Непрописивање рокова за завршетак активности које претходе доношењу плана може продужити рок за доношење плана.</t>
  </si>
  <si>
    <t>потребе процеса рада</t>
  </si>
  <si>
    <t>Аутомобил</t>
  </si>
  <si>
    <t>Канте и контејнери</t>
  </si>
  <si>
    <t>Камион кипер</t>
  </si>
  <si>
    <t>Лизинг - Трактор</t>
  </si>
  <si>
    <t>EUR</t>
  </si>
  <si>
    <t>Не</t>
  </si>
  <si>
    <t>Лизинг - Дробилица</t>
  </si>
  <si>
    <t>Лизинг - Усисивач за лишће</t>
  </si>
  <si>
    <t>Лизинг - Комбинована машина</t>
  </si>
  <si>
    <t>Кредит - Цистерна</t>
  </si>
  <si>
    <t>РСД</t>
  </si>
  <si>
    <t>05.01.2021.</t>
  </si>
  <si>
    <t>21.07.2021.</t>
  </si>
  <si>
    <t>30.09.2021.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</si>
  <si>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01.01.2024. до 31.12.2024.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</si>
  <si>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01.01.2024. до 31.12.2024. године - Бруто 2</t>
  </si>
  <si>
    <t>Рачунарска опрема</t>
  </si>
  <si>
    <t>Саобраћајна сигнализација</t>
  </si>
  <si>
    <t xml:space="preserve">Грађевински материјал </t>
  </si>
  <si>
    <t>Храна за псе</t>
  </si>
  <si>
    <t>Гориво (дизел, бензин, ТНГ)</t>
  </si>
  <si>
    <t>Резервни делови и опрема за возила</t>
  </si>
  <si>
    <t>Набавка аутомобила</t>
  </si>
  <si>
    <t>Услуге поправке и одржавање возила</t>
  </si>
  <si>
    <t>Припрема, савијање и дељење рачуна</t>
  </si>
  <si>
    <t>Агенцијско ангажовање радника - комунални радници</t>
  </si>
  <si>
    <t>Услуге транспорта</t>
  </si>
  <si>
    <t>Вертикална сигнализација - знакови</t>
  </si>
  <si>
    <t>Служба за чишћење снега</t>
  </si>
  <si>
    <t>Орезивање дрвореда</t>
  </si>
  <si>
    <t>Услуга одржавања и чишћења паркинга</t>
  </si>
  <si>
    <t>Чишћење депоније</t>
  </si>
  <si>
    <t>Одржавање атмосферске канализације</t>
  </si>
  <si>
    <t>Одвоз угинулих животиња</t>
  </si>
  <si>
    <t>Баштованске услуге</t>
  </si>
  <si>
    <t>Услуге кошења амброзије</t>
  </si>
  <si>
    <t>Електричарске услуге</t>
  </si>
  <si>
    <t>Одржавање и најам рачунарског програма</t>
  </si>
  <si>
    <t>Браварске услуге, заваривање и стругарске услуге</t>
  </si>
  <si>
    <t>Грађевински радови</t>
  </si>
  <si>
    <t>Одржавање путева- крпљење</t>
  </si>
  <si>
    <t>Одржавање стаза - асфалтирање</t>
  </si>
  <si>
    <t>Уређење и израда паркинга</t>
  </si>
  <si>
    <t>Реконструкција ограде (кеју, вашар, гробља, депонија)</t>
  </si>
  <si>
    <t>Насипање и равнање некатегорисаних путева у насељу и ван насеља</t>
  </si>
  <si>
    <t>Постављање ивичњака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</si>
</sst>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\+0%;\-0%;0%;"/>
  </numFmts>
  <fonts count="5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28" fillId="0" borderId="0"/>
    <xf numFmtId="9" fontId="1" fillId="0" borderId="0" applyFont="0" applyFill="0" applyBorder="0" applyAlignment="0" applyProtection="0"/>
  </cellStyleXfs>
  <cellXfs count="1150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29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30" fillId="0" borderId="0" xfId="0" applyFont="1"/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0" fillId="0" borderId="0" xfId="0" applyFont="1"/>
    <xf numFmtId="2" fontId="20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0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45" xfId="3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3" fontId="5" fillId="0" borderId="13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3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1" fillId="7" borderId="55" xfId="0" applyFont="1" applyFill="1" applyBorder="1" applyAlignment="1">
      <alignment horizontal="center" vertical="center" wrapText="1"/>
    </xf>
    <xf numFmtId="0" fontId="21" fillId="7" borderId="56" xfId="0" applyFont="1" applyFill="1" applyBorder="1" applyAlignment="1">
      <alignment horizontal="center" vertical="center" wrapText="1"/>
    </xf>
    <xf numFmtId="0" fontId="21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 wrapText="1"/>
    </xf>
    <xf numFmtId="0" fontId="21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1" fillId="0" borderId="0" xfId="0" applyFont="1"/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1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2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5" fillId="0" borderId="0" xfId="3" applyFont="1"/>
    <xf numFmtId="0" fontId="5" fillId="0" borderId="0" xfId="3" applyFont="1"/>
    <xf numFmtId="0" fontId="9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49" fontId="15" fillId="9" borderId="67" xfId="3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9" borderId="2" xfId="0" applyFont="1" applyFill="1" applyBorder="1"/>
    <xf numFmtId="0" fontId="5" fillId="0" borderId="66" xfId="3" applyFont="1" applyFill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3" fontId="5" fillId="0" borderId="17" xfId="1" applyNumberFormat="1" applyFont="1" applyFill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70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6" fillId="0" borderId="0" xfId="0" applyFont="1" applyFill="1" applyProtection="1"/>
    <xf numFmtId="0" fontId="25" fillId="0" borderId="0" xfId="0" applyFont="1" applyFill="1" applyAlignment="1" applyProtection="1">
      <alignment horizontal="right"/>
    </xf>
    <xf numFmtId="0" fontId="25" fillId="0" borderId="0" xfId="0" applyFont="1" applyFill="1" applyProtection="1"/>
    <xf numFmtId="0" fontId="26" fillId="0" borderId="51" xfId="0" applyFont="1" applyFill="1" applyBorder="1" applyAlignment="1" applyProtection="1">
      <alignment horizontal="left" vertical="center"/>
    </xf>
    <xf numFmtId="3" fontId="26" fillId="0" borderId="51" xfId="0" applyNumberFormat="1" applyFont="1" applyFill="1" applyBorder="1" applyAlignment="1" applyProtection="1">
      <alignment horizontal="center" vertical="center"/>
    </xf>
    <xf numFmtId="3" fontId="26" fillId="0" borderId="51" xfId="0" applyNumberFormat="1" applyFont="1" applyBorder="1" applyAlignment="1" applyProtection="1">
      <alignment horizontal="center" vertical="center"/>
      <protection locked="0"/>
    </xf>
    <xf numFmtId="3" fontId="26" fillId="0" borderId="32" xfId="0" applyNumberFormat="1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left" vertical="center"/>
    </xf>
    <xf numFmtId="3" fontId="26" fillId="0" borderId="4" xfId="0" applyNumberFormat="1" applyFont="1" applyFill="1" applyBorder="1" applyAlignment="1" applyProtection="1">
      <alignment horizontal="center" vertical="center"/>
    </xf>
    <xf numFmtId="3" fontId="26" fillId="0" borderId="4" xfId="0" applyNumberFormat="1" applyFont="1" applyBorder="1" applyAlignment="1" applyProtection="1">
      <alignment horizontal="center" vertical="center"/>
      <protection locked="0"/>
    </xf>
    <xf numFmtId="3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left" vertical="center"/>
    </xf>
    <xf numFmtId="3" fontId="26" fillId="0" borderId="3" xfId="0" applyNumberFormat="1" applyFont="1" applyFill="1" applyBorder="1" applyAlignment="1" applyProtection="1">
      <alignment horizontal="center" vertical="center"/>
    </xf>
    <xf numFmtId="3" fontId="26" fillId="0" borderId="3" xfId="0" applyNumberFormat="1" applyFont="1" applyBorder="1" applyAlignment="1" applyProtection="1">
      <alignment horizontal="center" vertical="center"/>
      <protection locked="0"/>
    </xf>
    <xf numFmtId="3" fontId="26" fillId="0" borderId="12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3" fontId="26" fillId="0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</xf>
    <xf numFmtId="3" fontId="26" fillId="0" borderId="7" xfId="0" applyNumberFormat="1" applyFont="1" applyFill="1" applyBorder="1" applyAlignment="1" applyProtection="1">
      <alignment horizontal="center"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13" xfId="0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left" vertical="center"/>
    </xf>
    <xf numFmtId="0" fontId="26" fillId="0" borderId="6" xfId="0" applyFont="1" applyFill="1" applyBorder="1" applyAlignment="1" applyProtection="1">
      <alignment horizontal="left" vertical="center"/>
    </xf>
    <xf numFmtId="3" fontId="26" fillId="0" borderId="6" xfId="0" applyNumberFormat="1" applyFont="1" applyFill="1" applyBorder="1" applyAlignment="1" applyProtection="1">
      <alignment horizontal="center" vertical="center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43" xfId="0" applyNumberFormat="1" applyFont="1" applyFill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left" vertical="center"/>
    </xf>
    <xf numFmtId="3" fontId="26" fillId="0" borderId="18" xfId="0" applyNumberFormat="1" applyFont="1" applyFill="1" applyBorder="1" applyAlignment="1" applyProtection="1">
      <alignment horizontal="center" vertical="center"/>
    </xf>
    <xf numFmtId="3" fontId="26" fillId="0" borderId="31" xfId="0" applyNumberFormat="1" applyFont="1" applyBorder="1" applyAlignment="1" applyProtection="1">
      <alignment horizontal="center" vertical="center"/>
      <protection locked="0"/>
    </xf>
    <xf numFmtId="0" fontId="31" fillId="9" borderId="64" xfId="0" applyFont="1" applyFill="1" applyBorder="1" applyAlignment="1">
      <alignment horizontal="center"/>
    </xf>
    <xf numFmtId="0" fontId="26" fillId="0" borderId="0" xfId="0" applyFont="1" applyProtection="1"/>
    <xf numFmtId="0" fontId="31" fillId="0" borderId="0" xfId="0" applyFont="1" applyAlignment="1">
      <alignment horizontal="center"/>
    </xf>
    <xf numFmtId="3" fontId="31" fillId="7" borderId="58" xfId="0" applyNumberFormat="1" applyFont="1" applyFill="1" applyBorder="1" applyAlignment="1">
      <alignment horizontal="center"/>
    </xf>
    <xf numFmtId="3" fontId="31" fillId="7" borderId="57" xfId="0" applyNumberFormat="1" applyFont="1" applyFill="1" applyBorder="1" applyAlignment="1">
      <alignment horizontal="center"/>
    </xf>
    <xf numFmtId="3" fontId="31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6" fillId="7" borderId="5" xfId="0" applyFont="1" applyFill="1" applyBorder="1" applyAlignment="1" applyProtection="1">
      <alignment horizontal="right" vertical="center"/>
    </xf>
    <xf numFmtId="3" fontId="26" fillId="7" borderId="5" xfId="0" applyNumberFormat="1" applyFont="1" applyFill="1" applyBorder="1" applyAlignment="1" applyProtection="1">
      <alignment horizontal="center" vertical="center"/>
    </xf>
    <xf numFmtId="3" fontId="26" fillId="7" borderId="5" xfId="0" applyNumberFormat="1" applyFont="1" applyFill="1" applyBorder="1" applyAlignment="1" applyProtection="1">
      <alignment horizontal="center" vertical="center"/>
      <protection locked="0"/>
    </xf>
    <xf numFmtId="3" fontId="26" fillId="7" borderId="21" xfId="0" applyNumberFormat="1" applyFont="1" applyFill="1" applyBorder="1" applyAlignment="1" applyProtection="1">
      <alignment horizontal="center" vertical="center"/>
      <protection locked="0"/>
    </xf>
    <xf numFmtId="3" fontId="26" fillId="7" borderId="3" xfId="0" applyNumberFormat="1" applyFont="1" applyFill="1" applyBorder="1" applyAlignment="1" applyProtection="1">
      <alignment horizontal="center" vertical="center"/>
    </xf>
    <xf numFmtId="3" fontId="26" fillId="7" borderId="3" xfId="0" applyNumberFormat="1" applyFont="1" applyFill="1" applyBorder="1" applyAlignment="1" applyProtection="1">
      <alignment horizontal="center" vertical="center"/>
      <protection locked="0"/>
    </xf>
    <xf numFmtId="0" fontId="26" fillId="7" borderId="57" xfId="0" applyFont="1" applyFill="1" applyBorder="1" applyAlignment="1" applyProtection="1">
      <alignment horizontal="right" vertical="center"/>
    </xf>
    <xf numFmtId="3" fontId="26" fillId="7" borderId="57" xfId="0" applyNumberFormat="1" applyFont="1" applyFill="1" applyBorder="1" applyAlignment="1" applyProtection="1">
      <alignment horizontal="center" vertical="center"/>
      <protection locked="0"/>
    </xf>
    <xf numFmtId="3" fontId="26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4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5" xfId="3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2" fillId="7" borderId="107" xfId="0" applyFont="1" applyFill="1" applyBorder="1" applyAlignment="1">
      <alignment vertical="center" wrapText="1"/>
    </xf>
    <xf numFmtId="0" fontId="11" fillId="7" borderId="108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2" fillId="7" borderId="103" xfId="0" applyFont="1" applyFill="1" applyBorder="1" applyAlignment="1">
      <alignment horizontal="center" vertical="center" wrapText="1"/>
    </xf>
    <xf numFmtId="0" fontId="12" fillId="7" borderId="109" xfId="0" applyFont="1" applyFill="1" applyBorder="1" applyAlignment="1">
      <alignment horizontal="center" vertical="center" wrapText="1"/>
    </xf>
    <xf numFmtId="0" fontId="12" fillId="7" borderId="110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9" borderId="75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7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49" fontId="5" fillId="2" borderId="44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19" fillId="0" borderId="0" xfId="0" applyFont="1"/>
    <xf numFmtId="0" fontId="9" fillId="0" borderId="0" xfId="0" applyFont="1" applyBorder="1" applyAlignment="1">
      <alignment horizontal="center" vertical="center"/>
    </xf>
    <xf numFmtId="0" fontId="21" fillId="0" borderId="0" xfId="0" applyFont="1" applyBorder="1" applyAlignment="1"/>
    <xf numFmtId="0" fontId="22" fillId="0" borderId="0" xfId="0" applyFont="1" applyBorder="1" applyAlignment="1">
      <alignment wrapText="1"/>
    </xf>
    <xf numFmtId="3" fontId="19" fillId="0" borderId="10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27" fillId="7" borderId="87" xfId="0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27" fillId="7" borderId="88" xfId="0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/>
    </xf>
    <xf numFmtId="0" fontId="15" fillId="7" borderId="11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9" fillId="0" borderId="0" xfId="0" applyFont="1" applyBorder="1"/>
    <xf numFmtId="0" fontId="29" fillId="0" borderId="35" xfId="0" applyFont="1" applyBorder="1"/>
    <xf numFmtId="0" fontId="29" fillId="0" borderId="79" xfId="0" applyFont="1" applyBorder="1" applyAlignment="1">
      <alignment horizontal="right"/>
    </xf>
    <xf numFmtId="0" fontId="33" fillId="8" borderId="80" xfId="0" applyFont="1" applyFill="1" applyBorder="1" applyAlignment="1">
      <alignment horizontal="center" vertical="center" wrapText="1"/>
    </xf>
    <xf numFmtId="0" fontId="33" fillId="8" borderId="81" xfId="0" applyFont="1" applyFill="1" applyBorder="1" applyAlignment="1">
      <alignment horizontal="center" vertical="center" wrapText="1"/>
    </xf>
    <xf numFmtId="0" fontId="33" fillId="8" borderId="82" xfId="0" applyFont="1" applyFill="1" applyBorder="1"/>
    <xf numFmtId="0" fontId="29" fillId="0" borderId="38" xfId="0" applyFont="1" applyBorder="1"/>
    <xf numFmtId="3" fontId="29" fillId="0" borderId="7" xfId="0" applyNumberFormat="1" applyFont="1" applyBorder="1" applyAlignment="1">
      <alignment horizontal="center" vertical="center"/>
    </xf>
    <xf numFmtId="3" fontId="29" fillId="0" borderId="20" xfId="0" applyNumberFormat="1" applyFont="1" applyBorder="1" applyAlignment="1">
      <alignment horizontal="center" vertical="center"/>
    </xf>
    <xf numFmtId="0" fontId="29" fillId="8" borderId="19" xfId="0" applyFont="1" applyFill="1" applyBorder="1"/>
    <xf numFmtId="0" fontId="29" fillId="0" borderId="39" xfId="0" applyFont="1" applyBorder="1"/>
    <xf numFmtId="0" fontId="29" fillId="0" borderId="39" xfId="0" applyFont="1" applyBorder="1" applyAlignment="1">
      <alignment horizontal="center" vertical="center"/>
    </xf>
    <xf numFmtId="0" fontId="29" fillId="8" borderId="69" xfId="0" applyFont="1" applyFill="1" applyBorder="1"/>
    <xf numFmtId="0" fontId="29" fillId="8" borderId="83" xfId="0" applyFont="1" applyFill="1" applyBorder="1" applyAlignment="1">
      <alignment horizontal="right"/>
    </xf>
    <xf numFmtId="165" fontId="29" fillId="8" borderId="51" xfId="5" applyNumberFormat="1" applyFont="1" applyFill="1" applyBorder="1" applyAlignment="1">
      <alignment horizontal="center" vertical="center"/>
    </xf>
    <xf numFmtId="9" fontId="29" fillId="8" borderId="49" xfId="5" applyFont="1" applyFill="1" applyBorder="1" applyAlignment="1">
      <alignment horizontal="center" vertical="center"/>
    </xf>
    <xf numFmtId="0" fontId="29" fillId="8" borderId="84" xfId="0" applyFont="1" applyFill="1" applyBorder="1" applyAlignment="1">
      <alignment horizontal="center" vertical="center"/>
    </xf>
    <xf numFmtId="165" fontId="29" fillId="8" borderId="84" xfId="5" applyNumberFormat="1" applyFont="1" applyFill="1" applyBorder="1" applyAlignment="1">
      <alignment horizontal="center" vertical="center"/>
    </xf>
    <xf numFmtId="3" fontId="29" fillId="9" borderId="7" xfId="0" applyNumberFormat="1" applyFont="1" applyFill="1" applyBorder="1" applyAlignment="1">
      <alignment horizontal="center" vertical="center"/>
    </xf>
    <xf numFmtId="3" fontId="29" fillId="9" borderId="5" xfId="0" applyNumberFormat="1" applyFont="1" applyFill="1" applyBorder="1" applyAlignment="1">
      <alignment horizontal="center" vertical="center"/>
    </xf>
    <xf numFmtId="0" fontId="33" fillId="8" borderId="19" xfId="0" applyFont="1" applyFill="1" applyBorder="1"/>
    <xf numFmtId="0" fontId="29" fillId="9" borderId="36" xfId="0" applyFont="1" applyFill="1" applyBorder="1"/>
    <xf numFmtId="0" fontId="29" fillId="9" borderId="37" xfId="0" applyFont="1" applyFill="1" applyBorder="1" applyAlignment="1">
      <alignment horizontal="right"/>
    </xf>
    <xf numFmtId="0" fontId="29" fillId="9" borderId="37" xfId="0" applyFont="1" applyFill="1" applyBorder="1" applyAlignment="1">
      <alignment horizontal="center"/>
    </xf>
    <xf numFmtId="9" fontId="29" fillId="9" borderId="37" xfId="5" applyFont="1" applyFill="1" applyBorder="1"/>
    <xf numFmtId="9" fontId="29" fillId="9" borderId="85" xfId="5" applyFont="1" applyFill="1" applyBorder="1"/>
    <xf numFmtId="3" fontId="29" fillId="0" borderId="39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3" fillId="0" borderId="0" xfId="0" applyFont="1" applyBorder="1" applyAlignment="1">
      <alignment horizontal="right"/>
    </xf>
    <xf numFmtId="0" fontId="29" fillId="0" borderId="1" xfId="0" applyFont="1" applyBorder="1"/>
    <xf numFmtId="0" fontId="29" fillId="0" borderId="40" xfId="0" applyFont="1" applyBorder="1"/>
    <xf numFmtId="0" fontId="29" fillId="8" borderId="42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wrapText="1"/>
    </xf>
    <xf numFmtId="0" fontId="29" fillId="8" borderId="40" xfId="0" applyFont="1" applyFill="1" applyBorder="1" applyAlignment="1">
      <alignment horizontal="center" vertical="center" wrapText="1"/>
    </xf>
    <xf numFmtId="0" fontId="29" fillId="0" borderId="34" xfId="0" applyFont="1" applyBorder="1"/>
    <xf numFmtId="0" fontId="29" fillId="0" borderId="27" xfId="0" applyFont="1" applyBorder="1"/>
    <xf numFmtId="0" fontId="29" fillId="0" borderId="23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41" xfId="0" applyFont="1" applyBorder="1"/>
    <xf numFmtId="0" fontId="29" fillId="0" borderId="1" xfId="0" applyFont="1" applyBorder="1" applyAlignment="1">
      <alignment horizontal="right"/>
    </xf>
    <xf numFmtId="14" fontId="29" fillId="8" borderId="42" xfId="0" applyNumberFormat="1" applyFont="1" applyFill="1" applyBorder="1" applyAlignment="1">
      <alignment horizontal="center" vertical="center" wrapText="1"/>
    </xf>
    <xf numFmtId="0" fontId="29" fillId="0" borderId="33" xfId="0" applyFont="1" applyBorder="1"/>
    <xf numFmtId="0" fontId="29" fillId="0" borderId="25" xfId="0" applyFont="1" applyBorder="1"/>
    <xf numFmtId="0" fontId="29" fillId="8" borderId="29" xfId="0" applyFont="1" applyFill="1" applyBorder="1" applyAlignment="1">
      <alignment horizontal="center" vertical="center"/>
    </xf>
    <xf numFmtId="0" fontId="29" fillId="9" borderId="41" xfId="0" applyFont="1" applyFill="1" applyBorder="1"/>
    <xf numFmtId="0" fontId="29" fillId="9" borderId="41" xfId="0" applyFont="1" applyFill="1" applyBorder="1" applyAlignment="1">
      <alignment horizontal="right"/>
    </xf>
    <xf numFmtId="0" fontId="29" fillId="9" borderId="41" xfId="0" applyFont="1" applyFill="1" applyBorder="1" applyAlignment="1">
      <alignment horizontal="center"/>
    </xf>
    <xf numFmtId="0" fontId="29" fillId="9" borderId="0" xfId="0" applyFont="1" applyFill="1"/>
    <xf numFmtId="0" fontId="29" fillId="9" borderId="0" xfId="0" applyFont="1" applyFill="1" applyBorder="1"/>
    <xf numFmtId="0" fontId="29" fillId="9" borderId="0" xfId="0" applyFont="1" applyFill="1" applyBorder="1" applyAlignment="1">
      <alignment horizontal="right"/>
    </xf>
    <xf numFmtId="0" fontId="29" fillId="9" borderId="1" xfId="0" applyFont="1" applyFill="1" applyBorder="1" applyAlignment="1">
      <alignment horizontal="center"/>
    </xf>
    <xf numFmtId="0" fontId="29" fillId="9" borderId="40" xfId="0" applyFont="1" applyFill="1" applyBorder="1" applyAlignment="1">
      <alignment horizontal="right"/>
    </xf>
    <xf numFmtId="0" fontId="29" fillId="8" borderId="58" xfId="0" applyFont="1" applyFill="1" applyBorder="1" applyAlignment="1">
      <alignment horizontal="center" vertical="center" wrapText="1"/>
    </xf>
    <xf numFmtId="0" fontId="29" fillId="8" borderId="58" xfId="0" applyFont="1" applyFill="1" applyBorder="1" applyAlignment="1">
      <alignment horizontal="center" wrapText="1"/>
    </xf>
    <xf numFmtId="0" fontId="29" fillId="9" borderId="34" xfId="0" applyFont="1" applyFill="1" applyBorder="1" applyAlignment="1">
      <alignment horizontal="left"/>
    </xf>
    <xf numFmtId="0" fontId="29" fillId="9" borderId="34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/>
    </xf>
    <xf numFmtId="0" fontId="29" fillId="0" borderId="27" xfId="0" applyFont="1" applyBorder="1" applyAlignment="1">
      <alignment horizontal="center" vertical="center"/>
    </xf>
    <xf numFmtId="0" fontId="29" fillId="0" borderId="29" xfId="0" applyFont="1" applyBorder="1" applyAlignment="1">
      <alignment horizontal="left"/>
    </xf>
    <xf numFmtId="0" fontId="29" fillId="0" borderId="29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25" xfId="0" applyFont="1" applyBorder="1" applyAlignment="1">
      <alignment horizontal="left"/>
    </xf>
    <xf numFmtId="0" fontId="29" fillId="0" borderId="28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8" borderId="25" xfId="0" applyFont="1" applyFill="1" applyBorder="1" applyAlignment="1">
      <alignment horizontal="left"/>
    </xf>
    <xf numFmtId="0" fontId="29" fillId="8" borderId="28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left"/>
    </xf>
    <xf numFmtId="0" fontId="29" fillId="8" borderId="27" xfId="0" applyFont="1" applyFill="1" applyBorder="1" applyAlignment="1">
      <alignment horizontal="center" vertical="center"/>
    </xf>
    <xf numFmtId="0" fontId="29" fillId="8" borderId="40" xfId="0" applyFont="1" applyFill="1" applyBorder="1" applyAlignment="1">
      <alignment horizontal="left"/>
    </xf>
    <xf numFmtId="0" fontId="29" fillId="8" borderId="42" xfId="0" applyFont="1" applyFill="1" applyBorder="1" applyAlignment="1">
      <alignment horizontal="center" vertical="center"/>
    </xf>
    <xf numFmtId="0" fontId="29" fillId="9" borderId="0" xfId="0" applyFont="1" applyFill="1" applyBorder="1" applyAlignment="1">
      <alignment horizontal="center"/>
    </xf>
    <xf numFmtId="0" fontId="33" fillId="9" borderId="0" xfId="0" applyFont="1" applyFill="1" applyBorder="1" applyAlignment="1"/>
    <xf numFmtId="0" fontId="29" fillId="9" borderId="0" xfId="0" applyFont="1" applyFill="1" applyBorder="1" applyAlignment="1">
      <alignment wrapText="1"/>
    </xf>
    <xf numFmtId="0" fontId="33" fillId="0" borderId="0" xfId="0" applyFont="1" applyAlignment="1">
      <alignment horizontal="right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/>
    <xf numFmtId="0" fontId="37" fillId="0" borderId="0" xfId="0" applyFont="1" applyBorder="1" applyAlignment="1">
      <alignment wrapText="1"/>
    </xf>
    <xf numFmtId="0" fontId="29" fillId="0" borderId="2" xfId="0" applyFont="1" applyBorder="1"/>
    <xf numFmtId="0" fontId="38" fillId="7" borderId="22" xfId="0" applyFont="1" applyFill="1" applyBorder="1" applyAlignment="1">
      <alignment horizontal="center" vertical="center"/>
    </xf>
    <xf numFmtId="3" fontId="35" fillId="0" borderId="26" xfId="0" applyNumberFormat="1" applyFont="1" applyBorder="1" applyAlignment="1">
      <alignment horizontal="center" vertical="center"/>
    </xf>
    <xf numFmtId="3" fontId="35" fillId="0" borderId="7" xfId="0" applyNumberFormat="1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3" fontId="30" fillId="0" borderId="13" xfId="0" applyNumberFormat="1" applyFont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4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3" fontId="30" fillId="0" borderId="14" xfId="0" applyNumberFormat="1" applyFont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3" fontId="40" fillId="0" borderId="10" xfId="0" applyNumberFormat="1" applyFont="1" applyBorder="1" applyAlignment="1">
      <alignment horizontal="center" vertical="center"/>
    </xf>
    <xf numFmtId="0" fontId="39" fillId="7" borderId="31" xfId="0" applyFont="1" applyFill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center" vertical="center"/>
    </xf>
    <xf numFmtId="0" fontId="38" fillId="7" borderId="67" xfId="0" applyFont="1" applyFill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20" xfId="0" applyNumberFormat="1" applyFont="1" applyBorder="1" applyAlignment="1">
      <alignment horizontal="center" vertical="center"/>
    </xf>
    <xf numFmtId="0" fontId="38" fillId="7" borderId="87" xfId="0" applyFont="1" applyFill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3" fontId="35" fillId="0" borderId="15" xfId="0" applyNumberFormat="1" applyFont="1" applyBorder="1" applyAlignment="1">
      <alignment horizontal="center" vertical="center"/>
    </xf>
    <xf numFmtId="0" fontId="39" fillId="7" borderId="87" xfId="0" applyFont="1" applyFill="1" applyBorder="1" applyAlignment="1">
      <alignment horizontal="center" vertical="center"/>
    </xf>
    <xf numFmtId="3" fontId="40" fillId="0" borderId="15" xfId="0" applyNumberFormat="1" applyFont="1" applyBorder="1" applyAlignment="1">
      <alignment horizontal="center" vertical="center"/>
    </xf>
    <xf numFmtId="0" fontId="39" fillId="7" borderId="88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30" fillId="0" borderId="0" xfId="0" applyFont="1" applyAlignment="1"/>
    <xf numFmtId="0" fontId="30" fillId="0" borderId="0" xfId="0" applyFont="1" applyAlignment="1">
      <alignment horizontal="right"/>
    </xf>
    <xf numFmtId="0" fontId="30" fillId="0" borderId="0" xfId="0" applyFont="1" applyBorder="1" applyAlignment="1">
      <alignment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9" fillId="7" borderId="58" xfId="0" applyFont="1" applyFill="1" applyBorder="1" applyAlignment="1">
      <alignment horizontal="center" vertical="center" wrapText="1"/>
    </xf>
    <xf numFmtId="0" fontId="35" fillId="7" borderId="55" xfId="0" applyFont="1" applyFill="1" applyBorder="1" applyAlignment="1">
      <alignment horizontal="center" vertical="center" wrapText="1"/>
    </xf>
    <xf numFmtId="0" fontId="35" fillId="7" borderId="57" xfId="0" applyFont="1" applyFill="1" applyBorder="1" applyAlignment="1">
      <alignment horizontal="center" vertical="center" wrapText="1"/>
    </xf>
    <xf numFmtId="0" fontId="35" fillId="7" borderId="56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3" fontId="35" fillId="9" borderId="20" xfId="0" applyNumberFormat="1" applyFont="1" applyFill="1" applyBorder="1" applyAlignment="1">
      <alignment horizontal="center" vertical="center"/>
    </xf>
    <xf numFmtId="0" fontId="30" fillId="0" borderId="0" xfId="0" applyFont="1" applyBorder="1"/>
    <xf numFmtId="0" fontId="35" fillId="0" borderId="27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3" fontId="35" fillId="0" borderId="3" xfId="0" applyNumberFormat="1" applyFont="1" applyBorder="1" applyAlignment="1">
      <alignment horizontal="center" vertical="center"/>
    </xf>
    <xf numFmtId="0" fontId="40" fillId="7" borderId="58" xfId="0" applyFont="1" applyFill="1" applyBorder="1" applyAlignment="1">
      <alignment horizontal="center" vertical="center"/>
    </xf>
    <xf numFmtId="3" fontId="35" fillId="7" borderId="55" xfId="0" applyNumberFormat="1" applyFont="1" applyFill="1" applyBorder="1" applyAlignment="1">
      <alignment horizontal="center" vertical="center"/>
    </xf>
    <xf numFmtId="3" fontId="35" fillId="7" borderId="57" xfId="0" applyNumberFormat="1" applyFont="1" applyFill="1" applyBorder="1" applyAlignment="1">
      <alignment horizontal="center" vertical="center"/>
    </xf>
    <xf numFmtId="3" fontId="35" fillId="7" borderId="56" xfId="0" applyNumberFormat="1" applyFont="1" applyFill="1" applyBorder="1" applyAlignment="1">
      <alignment horizontal="center" vertical="center"/>
    </xf>
    <xf numFmtId="0" fontId="40" fillId="7" borderId="42" xfId="0" applyFont="1" applyFill="1" applyBorder="1" applyAlignment="1">
      <alignment horizontal="center" vertical="center"/>
    </xf>
    <xf numFmtId="3" fontId="30" fillId="7" borderId="5" xfId="0" applyNumberFormat="1" applyFont="1" applyFill="1" applyBorder="1" applyAlignment="1">
      <alignment horizontal="center" vertical="center"/>
    </xf>
    <xf numFmtId="3" fontId="30" fillId="7" borderId="2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30" fillId="0" borderId="1" xfId="0" applyFont="1" applyBorder="1"/>
    <xf numFmtId="0" fontId="30" fillId="0" borderId="1" xfId="0" applyFont="1" applyBorder="1" applyAlignment="1"/>
    <xf numFmtId="0" fontId="29" fillId="0" borderId="0" xfId="0" applyFont="1" applyBorder="1" applyAlignment="1">
      <alignment horizontal="right"/>
    </xf>
    <xf numFmtId="0" fontId="29" fillId="7" borderId="64" xfId="0" applyFont="1" applyFill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40" fillId="7" borderId="64" xfId="0" applyFont="1" applyFill="1" applyBorder="1" applyAlignment="1">
      <alignment horizontal="center" vertical="center"/>
    </xf>
    <xf numFmtId="3" fontId="35" fillId="7" borderId="64" xfId="0" applyNumberFormat="1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3" fontId="40" fillId="0" borderId="0" xfId="0" applyNumberFormat="1" applyFont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12" xfId="0" applyFont="1" applyFill="1" applyBorder="1" applyAlignment="1">
      <alignment horizontal="center" vertical="center" wrapText="1"/>
    </xf>
    <xf numFmtId="0" fontId="30" fillId="7" borderId="58" xfId="0" applyFont="1" applyFill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/>
    </xf>
    <xf numFmtId="3" fontId="35" fillId="7" borderId="39" xfId="0" applyNumberFormat="1" applyFont="1" applyFill="1" applyBorder="1" applyAlignment="1">
      <alignment horizontal="center" vertical="center"/>
    </xf>
    <xf numFmtId="3" fontId="35" fillId="7" borderId="5" xfId="0" applyNumberFormat="1" applyFont="1" applyFill="1" applyBorder="1" applyAlignment="1">
      <alignment horizontal="center" vertical="center"/>
    </xf>
    <xf numFmtId="3" fontId="35" fillId="7" borderId="21" xfId="0" applyNumberFormat="1" applyFont="1" applyFill="1" applyBorder="1" applyAlignment="1">
      <alignment horizontal="center" vertical="center"/>
    </xf>
    <xf numFmtId="0" fontId="30" fillId="7" borderId="64" xfId="0" applyFont="1" applyFill="1" applyBorder="1" applyAlignment="1">
      <alignment horizontal="center" vertical="center" wrapText="1"/>
    </xf>
    <xf numFmtId="3" fontId="35" fillId="7" borderId="11" xfId="0" applyNumberFormat="1" applyFont="1" applyFill="1" applyBorder="1" applyAlignment="1">
      <alignment horizontal="center" vertical="center"/>
    </xf>
    <xf numFmtId="0" fontId="43" fillId="0" borderId="0" xfId="0" applyFont="1"/>
    <xf numFmtId="0" fontId="34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Alignment="1"/>
    <xf numFmtId="0" fontId="36" fillId="7" borderId="65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0" borderId="28" xfId="0" applyFont="1" applyBorder="1"/>
    <xf numFmtId="0" fontId="30" fillId="0" borderId="27" xfId="0" applyFont="1" applyBorder="1"/>
    <xf numFmtId="0" fontId="30" fillId="0" borderId="15" xfId="0" applyFont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center" vertical="center"/>
    </xf>
    <xf numFmtId="0" fontId="36" fillId="0" borderId="27" xfId="0" applyFont="1" applyBorder="1"/>
    <xf numFmtId="0" fontId="30" fillId="0" borderId="29" xfId="0" applyFont="1" applyBorder="1"/>
    <xf numFmtId="0" fontId="30" fillId="0" borderId="1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66" xfId="0" applyNumberFormat="1" applyFont="1" applyBorder="1" applyAlignment="1">
      <alignment horizontal="center" vertical="center"/>
    </xf>
    <xf numFmtId="3" fontId="30" fillId="9" borderId="58" xfId="0" applyNumberFormat="1" applyFont="1" applyFill="1" applyBorder="1" applyAlignment="1">
      <alignment horizontal="center" vertical="center"/>
    </xf>
    <xf numFmtId="3" fontId="30" fillId="7" borderId="59" xfId="0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3" fontId="30" fillId="7" borderId="58" xfId="0" applyNumberFormat="1" applyFont="1" applyFill="1" applyBorder="1" applyAlignment="1">
      <alignment horizontal="center" vertical="center"/>
    </xf>
    <xf numFmtId="3" fontId="30" fillId="7" borderId="40" xfId="0" applyNumberFormat="1" applyFont="1" applyFill="1" applyBorder="1" applyAlignment="1">
      <alignment horizontal="center" vertical="center"/>
    </xf>
    <xf numFmtId="0" fontId="30" fillId="9" borderId="58" xfId="0" applyFont="1" applyFill="1" applyBorder="1" applyAlignment="1"/>
    <xf numFmtId="0" fontId="30" fillId="7" borderId="59" xfId="0" applyFont="1" applyFill="1" applyBorder="1" applyAlignment="1"/>
    <xf numFmtId="0" fontId="30" fillId="0" borderId="2" xfId="0" applyFont="1" applyBorder="1"/>
    <xf numFmtId="0" fontId="30" fillId="9" borderId="47" xfId="0" applyFont="1" applyFill="1" applyBorder="1"/>
    <xf numFmtId="0" fontId="30" fillId="7" borderId="54" xfId="0" applyFont="1" applyFill="1" applyBorder="1"/>
    <xf numFmtId="0" fontId="30" fillId="9" borderId="42" xfId="0" applyFont="1" applyFill="1" applyBorder="1"/>
    <xf numFmtId="0" fontId="30" fillId="9" borderId="58" xfId="0" applyFont="1" applyFill="1" applyBorder="1"/>
    <xf numFmtId="0" fontId="43" fillId="0" borderId="0" xfId="0" applyFont="1" applyBorder="1"/>
    <xf numFmtId="0" fontId="43" fillId="0" borderId="0" xfId="0" applyFont="1" applyFill="1" applyBorder="1"/>
    <xf numFmtId="0" fontId="44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3" fillId="6" borderId="99" xfId="0" applyNumberFormat="1" applyFont="1" applyFill="1" applyBorder="1" applyAlignment="1" applyProtection="1">
      <alignment horizontal="center" vertical="center" wrapText="1"/>
    </xf>
    <xf numFmtId="0" fontId="33" fillId="6" borderId="100" xfId="0" applyNumberFormat="1" applyFont="1" applyFill="1" applyBorder="1" applyAlignment="1" applyProtection="1">
      <alignment horizontal="center" vertical="center" wrapText="1"/>
    </xf>
    <xf numFmtId="0" fontId="33" fillId="6" borderId="101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 applyProtection="1"/>
    <xf numFmtId="0" fontId="30" fillId="0" borderId="22" xfId="0" applyNumberFormat="1" applyFont="1" applyFill="1" applyBorder="1" applyAlignment="1" applyProtection="1">
      <alignment horizontal="center" vertical="center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27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center" vertical="center"/>
    </xf>
    <xf numFmtId="0" fontId="30" fillId="0" borderId="24" xfId="0" applyNumberFormat="1" applyFont="1" applyFill="1" applyBorder="1" applyAlignment="1" applyProtection="1">
      <alignment horizontal="center" vertical="center"/>
    </xf>
    <xf numFmtId="0" fontId="30" fillId="0" borderId="10" xfId="0" applyNumberFormat="1" applyFont="1" applyFill="1" applyBorder="1" applyAlignment="1" applyProtection="1">
      <alignment horizontal="center" vertical="center"/>
    </xf>
    <xf numFmtId="0" fontId="30" fillId="0" borderId="15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14" xfId="0" applyNumberFormat="1" applyFont="1" applyFill="1" applyBorder="1" applyAlignment="1" applyProtection="1">
      <alignment horizontal="center" vertical="center"/>
    </xf>
    <xf numFmtId="0" fontId="30" fillId="0" borderId="23" xfId="0" applyNumberFormat="1" applyFont="1" applyFill="1" applyBorder="1" applyAlignment="1" applyProtection="1">
      <alignment horizontal="left" vertical="center" wrapText="1"/>
    </xf>
    <xf numFmtId="0" fontId="30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28" xfId="0" applyNumberFormat="1" applyFont="1" applyFill="1" applyBorder="1" applyAlignment="1" applyProtection="1">
      <alignment horizontal="left" vertical="center" wrapText="1"/>
    </xf>
    <xf numFmtId="0" fontId="30" fillId="0" borderId="25" xfId="0" applyNumberFormat="1" applyFont="1" applyFill="1" applyBorder="1" applyAlignment="1" applyProtection="1">
      <alignment horizontal="center" vertical="center"/>
    </xf>
    <xf numFmtId="0" fontId="30" fillId="0" borderId="26" xfId="0" applyNumberFormat="1" applyFont="1" applyFill="1" applyBorder="1" applyAlignment="1" applyProtection="1">
      <alignment horizontal="center" vertical="center"/>
    </xf>
    <xf numFmtId="0" fontId="30" fillId="0" borderId="13" xfId="0" applyNumberFormat="1" applyFont="1" applyFill="1" applyBorder="1" applyAlignment="1" applyProtection="1">
      <alignment horizontal="center" vertical="center"/>
    </xf>
    <xf numFmtId="0" fontId="30" fillId="0" borderId="25" xfId="0" applyNumberFormat="1" applyFont="1" applyFill="1" applyBorder="1" applyAlignment="1" applyProtection="1">
      <alignment horizontal="left" vertical="center" wrapText="1"/>
    </xf>
    <xf numFmtId="0" fontId="30" fillId="0" borderId="29" xfId="0" applyNumberFormat="1" applyFont="1" applyFill="1" applyBorder="1" applyAlignment="1" applyProtection="1">
      <alignment horizontal="left" vertical="center" wrapText="1"/>
    </xf>
    <xf numFmtId="0" fontId="30" fillId="0" borderId="3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30" fillId="0" borderId="16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/>
    </xf>
    <xf numFmtId="0" fontId="30" fillId="0" borderId="30" xfId="0" applyNumberFormat="1" applyFont="1" applyFill="1" applyBorder="1" applyAlignment="1" applyProtection="1">
      <alignment horizontal="left" vertical="center" wrapText="1"/>
    </xf>
    <xf numFmtId="0" fontId="30" fillId="0" borderId="78" xfId="0" applyNumberFormat="1" applyFont="1" applyFill="1" applyBorder="1" applyAlignment="1" applyProtection="1">
      <alignment horizontal="left" vertical="center" wrapText="1"/>
      <protection locked="0"/>
    </xf>
    <xf numFmtId="0" fontId="44" fillId="0" borderId="41" xfId="0" applyNumberFormat="1" applyFont="1" applyFill="1" applyBorder="1" applyAlignment="1" applyProtection="1"/>
    <xf numFmtId="0" fontId="45" fillId="0" borderId="0" xfId="0" applyNumberFormat="1" applyFont="1" applyFill="1" applyAlignment="1" applyProtection="1"/>
    <xf numFmtId="0" fontId="44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Alignment="1" applyProtection="1">
      <protection hidden="1"/>
    </xf>
    <xf numFmtId="0" fontId="43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Border="1" applyAlignment="1" applyProtection="1">
      <protection hidden="1"/>
    </xf>
    <xf numFmtId="0" fontId="44" fillId="0" borderId="0" xfId="0" applyNumberFormat="1" applyFont="1" applyFill="1" applyAlignment="1" applyProtection="1">
      <protection locked="0"/>
    </xf>
    <xf numFmtId="0" fontId="34" fillId="0" borderId="0" xfId="0" applyNumberFormat="1" applyFont="1" applyFill="1" applyAlignment="1" applyProtection="1">
      <protection locked="0"/>
    </xf>
    <xf numFmtId="0" fontId="44" fillId="0" borderId="2" xfId="0" applyNumberFormat="1" applyFont="1" applyFill="1" applyBorder="1" applyAlignment="1" applyProtection="1">
      <protection locked="0"/>
    </xf>
    <xf numFmtId="0" fontId="33" fillId="7" borderId="9" xfId="0" applyNumberFormat="1" applyFont="1" applyFill="1" applyBorder="1" applyAlignment="1" applyProtection="1">
      <alignment horizontal="center" vertical="center"/>
      <protection locked="0"/>
    </xf>
    <xf numFmtId="0" fontId="33" fillId="7" borderId="31" xfId="0" applyNumberFormat="1" applyFont="1" applyFill="1" applyBorder="1" applyAlignment="1" applyProtection="1">
      <alignment horizontal="center" vertical="center"/>
      <protection locked="0"/>
    </xf>
    <xf numFmtId="0" fontId="33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05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NumberFormat="1" applyFont="1" applyFill="1" applyBorder="1" applyAlignment="1" applyProtection="1">
      <protection locked="0"/>
    </xf>
    <xf numFmtId="0" fontId="33" fillId="0" borderId="0" xfId="0" applyNumberFormat="1" applyFont="1" applyFill="1" applyAlignment="1" applyProtection="1">
      <protection locked="0"/>
    </xf>
    <xf numFmtId="0" fontId="29" fillId="0" borderId="0" xfId="0" applyNumberFormat="1" applyFont="1" applyFill="1" applyAlignment="1" applyProtection="1">
      <protection locked="0"/>
    </xf>
    <xf numFmtId="0" fontId="43" fillId="0" borderId="0" xfId="0" applyNumberFormat="1" applyFont="1" applyFill="1" applyAlignment="1" applyProtection="1">
      <protection locked="0"/>
    </xf>
    <xf numFmtId="3" fontId="1" fillId="0" borderId="4" xfId="4" applyNumberFormat="1" applyFont="1" applyBorder="1" applyAlignment="1">
      <alignment horizontal="center" vertical="center"/>
    </xf>
    <xf numFmtId="0" fontId="23" fillId="0" borderId="4" xfId="3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9" fillId="9" borderId="0" xfId="0" applyFont="1" applyFill="1" applyBorder="1" applyAlignment="1">
      <alignment horizontal="right" vertical="center" wrapText="1"/>
    </xf>
    <xf numFmtId="0" fontId="12" fillId="7" borderId="48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 wrapText="1"/>
    </xf>
    <xf numFmtId="0" fontId="12" fillId="7" borderId="51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3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/>
    </xf>
    <xf numFmtId="0" fontId="18" fillId="0" borderId="0" xfId="0" applyFont="1" applyBorder="1" applyAlignment="1"/>
    <xf numFmtId="0" fontId="12" fillId="4" borderId="48" xfId="0" applyFont="1" applyFill="1" applyBorder="1" applyAlignment="1">
      <alignment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0" fontId="12" fillId="7" borderId="126" xfId="0" applyFont="1" applyFill="1" applyBorder="1" applyAlignment="1">
      <alignment vertical="center" wrapText="1"/>
    </xf>
    <xf numFmtId="0" fontId="11" fillId="7" borderId="60" xfId="0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9" borderId="20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3" fontId="1" fillId="9" borderId="7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horizontal="center" vertical="center"/>
    </xf>
    <xf numFmtId="0" fontId="1" fillId="0" borderId="34" xfId="0" applyFont="1" applyBorder="1"/>
    <xf numFmtId="0" fontId="1" fillId="0" borderId="27" xfId="0" applyFont="1" applyBorder="1"/>
    <xf numFmtId="0" fontId="1" fillId="0" borderId="23" xfId="0" applyFont="1" applyBorder="1"/>
    <xf numFmtId="0" fontId="1" fillId="0" borderId="29" xfId="0" applyFont="1" applyBorder="1"/>
    <xf numFmtId="0" fontId="1" fillId="0" borderId="30" xfId="0" applyFont="1" applyBorder="1"/>
    <xf numFmtId="0" fontId="1" fillId="9" borderId="34" xfId="0" applyFont="1" applyFill="1" applyBorder="1"/>
    <xf numFmtId="0" fontId="1" fillId="0" borderId="28" xfId="0" applyFont="1" applyBorder="1"/>
    <xf numFmtId="0" fontId="1" fillId="0" borderId="25" xfId="0" applyFont="1" applyBorder="1"/>
    <xf numFmtId="0" fontId="1" fillId="8" borderId="2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2" fillId="4" borderId="65" xfId="0" applyFont="1" applyFill="1" applyBorder="1" applyAlignment="1">
      <alignment vertical="center" wrapText="1"/>
    </xf>
    <xf numFmtId="3" fontId="13" fillId="0" borderId="14" xfId="0" applyNumberFormat="1" applyFont="1" applyBorder="1" applyAlignment="1">
      <alignment horizontal="center" vertical="center"/>
    </xf>
    <xf numFmtId="0" fontId="46" fillId="0" borderId="27" xfId="0" applyNumberFormat="1" applyFont="1" applyFill="1" applyBorder="1" applyAlignment="1" applyProtection="1">
      <alignment horizontal="left" vertical="center" wrapText="1"/>
    </xf>
    <xf numFmtId="0" fontId="46" fillId="0" borderId="102" xfId="0" applyNumberFormat="1" applyFont="1" applyFill="1" applyBorder="1" applyAlignment="1" applyProtection="1">
      <alignment horizontal="center" vertical="center" wrapText="1"/>
    </xf>
    <xf numFmtId="0" fontId="46" fillId="0" borderId="22" xfId="0" applyNumberFormat="1" applyFont="1" applyFill="1" applyBorder="1" applyAlignment="1" applyProtection="1">
      <alignment horizontal="center" vertical="center"/>
    </xf>
    <xf numFmtId="9" fontId="46" fillId="0" borderId="103" xfId="0" applyNumberFormat="1" applyFont="1" applyFill="1" applyBorder="1" applyAlignment="1" applyProtection="1">
      <alignment horizontal="center" vertical="center"/>
    </xf>
    <xf numFmtId="9" fontId="46" fillId="0" borderId="20" xfId="0" applyNumberFormat="1" applyFont="1" applyFill="1" applyBorder="1" applyAlignment="1" applyProtection="1">
      <alignment horizontal="center" vertical="center"/>
    </xf>
    <xf numFmtId="9" fontId="46" fillId="0" borderId="7" xfId="0" applyNumberFormat="1" applyFont="1" applyFill="1" applyBorder="1" applyAlignment="1" applyProtection="1">
      <alignment horizontal="center" vertical="center"/>
    </xf>
    <xf numFmtId="9" fontId="46" fillId="0" borderId="104" xfId="0" applyNumberFormat="1" applyFont="1" applyFill="1" applyBorder="1" applyAlignment="1" applyProtection="1">
      <alignment horizontal="center" vertical="center"/>
    </xf>
    <xf numFmtId="0" fontId="46" fillId="0" borderId="102" xfId="0" applyNumberFormat="1" applyFont="1" applyFill="1" applyBorder="1" applyAlignment="1" applyProtection="1">
      <alignment horizontal="left" vertical="center" wrapText="1"/>
    </xf>
    <xf numFmtId="0" fontId="46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6" fillId="0" borderId="15" xfId="0" applyNumberFormat="1" applyFont="1" applyFill="1" applyBorder="1" applyAlignment="1" applyProtection="1">
      <alignment horizontal="center" vertical="center"/>
    </xf>
    <xf numFmtId="0" fontId="46" fillId="0" borderId="4" xfId="0" applyNumberFormat="1" applyFont="1" applyFill="1" applyBorder="1" applyAlignment="1" applyProtection="1">
      <alignment horizontal="center" vertical="center"/>
    </xf>
    <xf numFmtId="0" fontId="46" fillId="0" borderId="14" xfId="0" applyNumberFormat="1" applyFont="1" applyFill="1" applyBorder="1" applyAlignment="1" applyProtection="1">
      <alignment horizontal="center" vertical="center"/>
    </xf>
    <xf numFmtId="0" fontId="46" fillId="0" borderId="23" xfId="0" applyNumberFormat="1" applyFont="1" applyFill="1" applyBorder="1" applyAlignment="1" applyProtection="1">
      <alignment horizontal="left" vertical="center" wrapText="1"/>
    </xf>
    <xf numFmtId="0" fontId="46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46" fillId="0" borderId="23" xfId="0" applyNumberFormat="1" applyFont="1" applyFill="1" applyBorder="1" applyAlignment="1" applyProtection="1">
      <alignment horizontal="left" vertical="center"/>
    </xf>
    <xf numFmtId="3" fontId="1" fillId="0" borderId="7" xfId="4" applyNumberFormat="1" applyFont="1" applyBorder="1" applyAlignment="1">
      <alignment horizontal="center" vertical="center" wrapText="1"/>
    </xf>
    <xf numFmtId="3" fontId="1" fillId="0" borderId="4" xfId="4" applyNumberFormat="1" applyFont="1" applyBorder="1" applyAlignment="1">
      <alignment horizontal="center" vertical="center" wrapText="1"/>
    </xf>
    <xf numFmtId="0" fontId="47" fillId="0" borderId="28" xfId="0" applyFont="1" applyBorder="1" applyAlignment="1">
      <alignment horizontal="left" vertical="center" wrapText="1"/>
    </xf>
    <xf numFmtId="3" fontId="4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48" fillId="8" borderId="13" xfId="0" applyNumberFormat="1" applyFont="1" applyFill="1" applyBorder="1" applyAlignment="1" applyProtection="1">
      <alignment horizontal="center" vertical="center"/>
      <protection hidden="1"/>
    </xf>
    <xf numFmtId="0" fontId="48" fillId="8" borderId="20" xfId="0" applyNumberFormat="1" applyFont="1" applyFill="1" applyBorder="1" applyAlignment="1" applyProtection="1">
      <alignment horizontal="center" vertical="center"/>
      <protection hidden="1"/>
    </xf>
    <xf numFmtId="0" fontId="48" fillId="0" borderId="20" xfId="0" applyNumberFormat="1" applyFont="1" applyFill="1" applyBorder="1" applyAlignment="1" applyProtection="1">
      <alignment horizontal="center" vertical="center"/>
      <protection locked="0"/>
    </xf>
    <xf numFmtId="0" fontId="48" fillId="0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8" fillId="0" borderId="93" xfId="0" applyFont="1" applyFill="1" applyBorder="1" applyAlignment="1" applyProtection="1">
      <alignment horizontal="left" vertical="center" wrapText="1"/>
      <protection locked="0"/>
    </xf>
    <xf numFmtId="0" fontId="47" fillId="0" borderId="14" xfId="0" applyFont="1" applyBorder="1" applyAlignment="1">
      <alignment horizontal="left" vertical="center" wrapText="1"/>
    </xf>
    <xf numFmtId="0" fontId="48" fillId="0" borderId="58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7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8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9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48" fillId="9" borderId="58" xfId="0" applyFont="1" applyFill="1" applyBorder="1" applyAlignment="1" applyProtection="1">
      <alignment horizontal="left" vertical="center" wrapText="1"/>
      <protection locked="0"/>
    </xf>
    <xf numFmtId="0" fontId="50" fillId="0" borderId="58" xfId="0" applyNumberFormat="1" applyFont="1" applyFill="1" applyBorder="1" applyAlignment="1" applyProtection="1">
      <alignment horizontal="left" vertical="center" wrapText="1"/>
      <protection locked="0"/>
    </xf>
    <xf numFmtId="49" fontId="49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48" fillId="8" borderId="32" xfId="0" applyNumberFormat="1" applyFont="1" applyFill="1" applyBorder="1" applyAlignment="1" applyProtection="1">
      <alignment horizontal="center" vertical="center"/>
      <protection hidden="1"/>
    </xf>
    <xf numFmtId="3" fontId="1" fillId="0" borderId="7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2" borderId="15" xfId="0" applyNumberFormat="1" applyFont="1" applyFill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1" fillId="2" borderId="23" xfId="0" applyNumberFormat="1" applyFont="1" applyFill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3" fontId="11" fillId="2" borderId="24" xfId="0" applyNumberFormat="1" applyFont="1" applyFill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4" fontId="30" fillId="0" borderId="7" xfId="0" applyNumberFormat="1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4" fontId="30" fillId="0" borderId="61" xfId="0" applyNumberFormat="1" applyFont="1" applyBorder="1" applyAlignment="1">
      <alignment horizontal="center" vertical="center"/>
    </xf>
    <xf numFmtId="4" fontId="30" fillId="0" borderId="13" xfId="0" applyNumberFormat="1" applyFont="1" applyBorder="1" applyAlignment="1">
      <alignment horizontal="center" vertical="center"/>
    </xf>
    <xf numFmtId="4" fontId="30" fillId="0" borderId="15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horizontal="center" vertical="center"/>
    </xf>
    <xf numFmtId="0" fontId="9" fillId="9" borderId="20" xfId="0" applyFont="1" applyFill="1" applyBorder="1"/>
    <xf numFmtId="0" fontId="9" fillId="9" borderId="13" xfId="0" applyFont="1" applyFill="1" applyBorder="1"/>
    <xf numFmtId="3" fontId="11" fillId="0" borderId="61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1" fillId="0" borderId="65" xfId="0" applyNumberFormat="1" applyFont="1" applyBorder="1" applyAlignment="1">
      <alignment horizontal="center" vertical="center"/>
    </xf>
    <xf numFmtId="3" fontId="11" fillId="0" borderId="89" xfId="0" applyNumberFormat="1" applyFont="1" applyBorder="1" applyAlignment="1">
      <alignment horizontal="center" vertical="center"/>
    </xf>
    <xf numFmtId="0" fontId="1" fillId="9" borderId="33" xfId="0" applyFont="1" applyFill="1" applyBorder="1"/>
    <xf numFmtId="3" fontId="15" fillId="7" borderId="62" xfId="0" applyNumberFormat="1" applyFont="1" applyFill="1" applyBorder="1" applyAlignment="1">
      <alignment horizontal="center"/>
    </xf>
    <xf numFmtId="0" fontId="15" fillId="7" borderId="59" xfId="3" applyFont="1" applyFill="1" applyBorder="1" applyAlignment="1">
      <alignment horizontal="right" wrapText="1"/>
    </xf>
    <xf numFmtId="3" fontId="5" fillId="0" borderId="66" xfId="1" applyNumberFormat="1" applyFont="1" applyFill="1" applyBorder="1" applyAlignment="1">
      <alignment horizontal="center" vertical="center"/>
    </xf>
    <xf numFmtId="49" fontId="11" fillId="4" borderId="15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3" fontId="0" fillId="0" borderId="78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" fillId="0" borderId="78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3" fillId="9" borderId="51" xfId="0" applyNumberFormat="1" applyFont="1" applyFill="1" applyBorder="1" applyAlignment="1">
      <alignment horizontal="center" vertical="center"/>
    </xf>
    <xf numFmtId="3" fontId="13" fillId="9" borderId="4" xfId="0" applyNumberFormat="1" applyFont="1" applyFill="1" applyBorder="1" applyAlignment="1">
      <alignment horizontal="center" vertical="center"/>
    </xf>
    <xf numFmtId="3" fontId="13" fillId="9" borderId="32" xfId="0" applyNumberFormat="1" applyFont="1" applyFill="1" applyBorder="1" applyAlignment="1">
      <alignment horizontal="center" vertical="center"/>
    </xf>
    <xf numFmtId="3" fontId="13" fillId="9" borderId="1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/>
    </xf>
    <xf numFmtId="3" fontId="11" fillId="7" borderId="3" xfId="0" applyNumberFormat="1" applyFont="1" applyFill="1" applyBorder="1" applyAlignment="1">
      <alignment horizontal="center"/>
    </xf>
    <xf numFmtId="0" fontId="34" fillId="9" borderId="0" xfId="0" applyNumberFormat="1" applyFont="1" applyFill="1" applyBorder="1" applyAlignment="1" applyProtection="1">
      <alignment horizontal="center" vertical="center" wrapText="1"/>
    </xf>
    <xf numFmtId="0" fontId="33" fillId="6" borderId="112" xfId="0" applyNumberFormat="1" applyFont="1" applyFill="1" applyBorder="1" applyAlignment="1" applyProtection="1">
      <alignment horizontal="center" vertical="center" wrapText="1"/>
    </xf>
    <xf numFmtId="0" fontId="33" fillId="6" borderId="113" xfId="0" applyNumberFormat="1" applyFont="1" applyFill="1" applyBorder="1" applyAlignment="1" applyProtection="1">
      <alignment horizontal="center" vertical="center" wrapText="1"/>
    </xf>
    <xf numFmtId="0" fontId="33" fillId="6" borderId="114" xfId="0" applyNumberFormat="1" applyFont="1" applyFill="1" applyBorder="1" applyAlignment="1" applyProtection="1">
      <alignment horizontal="center" vertical="center" wrapText="1"/>
    </xf>
    <xf numFmtId="0" fontId="33" fillId="6" borderId="115" xfId="0" applyNumberFormat="1" applyFont="1" applyFill="1" applyBorder="1" applyAlignment="1" applyProtection="1">
      <alignment horizontal="center" vertical="center" wrapText="1"/>
    </xf>
    <xf numFmtId="0" fontId="33" fillId="6" borderId="116" xfId="0" applyNumberFormat="1" applyFont="1" applyFill="1" applyBorder="1" applyAlignment="1" applyProtection="1">
      <alignment horizontal="center" vertical="center" wrapText="1"/>
    </xf>
    <xf numFmtId="0" fontId="33" fillId="6" borderId="111" xfId="0" applyNumberFormat="1" applyFont="1" applyFill="1" applyBorder="1" applyAlignment="1" applyProtection="1">
      <alignment horizontal="center" vertical="center" wrapText="1"/>
    </xf>
    <xf numFmtId="0" fontId="33" fillId="6" borderId="117" xfId="0" applyNumberFormat="1" applyFont="1" applyFill="1" applyBorder="1" applyAlignment="1" applyProtection="1">
      <alignment horizontal="center" vertical="center" wrapText="1"/>
    </xf>
    <xf numFmtId="0" fontId="33" fillId="6" borderId="118" xfId="0" applyNumberFormat="1" applyFont="1" applyFill="1" applyBorder="1" applyAlignment="1" applyProtection="1">
      <alignment horizontal="center" vertical="center" wrapText="1"/>
    </xf>
    <xf numFmtId="0" fontId="33" fillId="6" borderId="119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Alignment="1" applyProtection="1">
      <alignment horizontal="right"/>
      <protection hidden="1"/>
    </xf>
    <xf numFmtId="0" fontId="42" fillId="9" borderId="0" xfId="0" applyNumberFormat="1" applyFont="1" applyFill="1" applyBorder="1" applyAlignment="1" applyProtection="1">
      <alignment horizontal="center" vertical="center"/>
      <protection locked="0"/>
    </xf>
    <xf numFmtId="0" fontId="33" fillId="7" borderId="116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0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3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24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12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29" fillId="8" borderId="90" xfId="0" applyFont="1" applyFill="1" applyBorder="1" applyAlignment="1">
      <alignment horizontal="right"/>
    </xf>
    <xf numFmtId="0" fontId="29" fillId="8" borderId="79" xfId="0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0" fontId="29" fillId="0" borderId="47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91" xfId="0" applyFont="1" applyBorder="1" applyAlignment="1">
      <alignment horizontal="left"/>
    </xf>
    <xf numFmtId="0" fontId="29" fillId="0" borderId="33" xfId="0" applyFont="1" applyBorder="1" applyAlignment="1">
      <alignment horizontal="left"/>
    </xf>
    <xf numFmtId="0" fontId="29" fillId="0" borderId="87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88" xfId="0" applyFont="1" applyBorder="1" applyAlignment="1">
      <alignment horizontal="left"/>
    </xf>
    <xf numFmtId="0" fontId="29" fillId="0" borderId="30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29" fillId="8" borderId="47" xfId="0" applyFont="1" applyFill="1" applyBorder="1" applyAlignment="1">
      <alignment horizontal="left" vertical="center"/>
    </xf>
    <xf numFmtId="0" fontId="29" fillId="8" borderId="42" xfId="0" applyFont="1" applyFill="1" applyBorder="1" applyAlignment="1">
      <alignment horizontal="left" vertical="center"/>
    </xf>
    <xf numFmtId="0" fontId="29" fillId="0" borderId="92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8" borderId="88" xfId="0" applyFont="1" applyFill="1" applyBorder="1" applyAlignment="1">
      <alignment horizontal="center"/>
    </xf>
    <xf numFmtId="0" fontId="29" fillId="8" borderId="30" xfId="0" applyFont="1" applyFill="1" applyBorder="1" applyAlignment="1">
      <alignment horizontal="center"/>
    </xf>
    <xf numFmtId="0" fontId="29" fillId="0" borderId="93" xfId="0" applyFont="1" applyBorder="1" applyAlignment="1">
      <alignment horizontal="left" vertical="center"/>
    </xf>
    <xf numFmtId="0" fontId="29" fillId="9" borderId="0" xfId="0" applyFont="1" applyFill="1" applyBorder="1" applyAlignment="1">
      <alignment horizontal="left" wrapText="1"/>
    </xf>
    <xf numFmtId="3" fontId="1" fillId="0" borderId="43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94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76" xfId="0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3" xfId="0" applyNumberFormat="1" applyFont="1" applyFill="1" applyBorder="1" applyAlignment="1">
      <alignment horizontal="center" vertic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25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3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2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5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1" xfId="0" applyFont="1" applyFill="1" applyBorder="1" applyAlignment="1">
      <alignment horizontal="center" vertical="center" wrapText="1"/>
    </xf>
    <xf numFmtId="0" fontId="15" fillId="7" borderId="94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7" borderId="83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3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15" fillId="7" borderId="89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top" wrapText="1"/>
    </xf>
    <xf numFmtId="0" fontId="13" fillId="7" borderId="5" xfId="4" applyFont="1" applyFill="1" applyBorder="1" applyAlignment="1">
      <alignment horizontal="center" vertical="top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3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1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8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3" borderId="93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51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2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5" fillId="7" borderId="43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5" fillId="7" borderId="6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5" fillId="7" borderId="53" xfId="0" applyFont="1" applyFill="1" applyBorder="1" applyAlignment="1">
      <alignment horizontal="center" vertical="center" wrapText="1"/>
    </xf>
    <xf numFmtId="0" fontId="35" fillId="7" borderId="39" xfId="0" applyFont="1" applyFill="1" applyBorder="1" applyAlignment="1">
      <alignment horizontal="center" vertical="center" wrapText="1"/>
    </xf>
    <xf numFmtId="0" fontId="35" fillId="7" borderId="34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6" fillId="7" borderId="49" xfId="0" applyFont="1" applyFill="1" applyBorder="1" applyAlignment="1">
      <alignment horizontal="center" vertical="center"/>
    </xf>
    <xf numFmtId="0" fontId="36" fillId="7" borderId="51" xfId="0" applyFont="1" applyFill="1" applyBorder="1" applyAlignment="1">
      <alignment horizontal="center" vertical="center"/>
    </xf>
    <xf numFmtId="0" fontId="36" fillId="7" borderId="32" xfId="0" applyFont="1" applyFill="1" applyBorder="1" applyAlignment="1">
      <alignment horizontal="center" vertical="center"/>
    </xf>
    <xf numFmtId="0" fontId="30" fillId="7" borderId="48" xfId="0" applyFont="1" applyFill="1" applyBorder="1" applyAlignment="1">
      <alignment horizontal="center" vertical="center" wrapText="1"/>
    </xf>
    <xf numFmtId="0" fontId="30" fillId="7" borderId="5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9" fillId="7" borderId="34" xfId="0" applyFont="1" applyFill="1" applyBorder="1" applyAlignment="1">
      <alignment horizontal="center" vertical="center" wrapText="1"/>
    </xf>
    <xf numFmtId="0" fontId="29" fillId="7" borderId="29" xfId="0" applyFont="1" applyFill="1" applyBorder="1" applyAlignment="1">
      <alignment horizontal="center" vertical="center" wrapText="1"/>
    </xf>
    <xf numFmtId="0" fontId="33" fillId="7" borderId="91" xfId="0" applyFont="1" applyFill="1" applyBorder="1" applyAlignment="1">
      <alignment horizontal="center" vertical="center" wrapText="1"/>
    </xf>
    <xf numFmtId="0" fontId="33" fillId="7" borderId="94" xfId="0" applyFont="1" applyFill="1" applyBorder="1" applyAlignment="1">
      <alignment horizontal="center" vertical="center" wrapText="1"/>
    </xf>
    <xf numFmtId="0" fontId="33" fillId="7" borderId="33" xfId="0" applyFont="1" applyFill="1" applyBorder="1" applyAlignment="1">
      <alignment horizontal="center" vertical="center" wrapText="1"/>
    </xf>
    <xf numFmtId="0" fontId="29" fillId="7" borderId="48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 wrapText="1"/>
    </xf>
    <xf numFmtId="0" fontId="33" fillId="7" borderId="76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4" xfId="0" applyFont="1" applyFill="1" applyBorder="1" applyAlignment="1">
      <alignment horizontal="center" vertical="center" wrapText="1"/>
    </xf>
    <xf numFmtId="0" fontId="36" fillId="7" borderId="83" xfId="0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 vertical="center" wrapText="1"/>
    </xf>
    <xf numFmtId="0" fontId="36" fillId="7" borderId="89" xfId="0" applyFont="1" applyFill="1" applyBorder="1" applyAlignment="1">
      <alignment horizontal="center" vertical="center" wrapText="1"/>
    </xf>
    <xf numFmtId="0" fontId="36" fillId="7" borderId="21" xfId="0" applyFont="1" applyFill="1" applyBorder="1" applyAlignment="1">
      <alignment horizontal="center" vertical="center" wrapText="1"/>
    </xf>
    <xf numFmtId="0" fontId="36" fillId="7" borderId="96" xfId="0" applyFont="1" applyFill="1" applyBorder="1" applyAlignment="1">
      <alignment horizontal="center" wrapText="1" shrinkToFit="1"/>
    </xf>
    <xf numFmtId="0" fontId="36" fillId="7" borderId="97" xfId="0" applyFont="1" applyFill="1" applyBorder="1" applyAlignment="1">
      <alignment horizontal="center" wrapText="1" shrinkToFit="1"/>
    </xf>
    <xf numFmtId="0" fontId="36" fillId="7" borderId="83" xfId="0" applyFont="1" applyFill="1" applyBorder="1" applyAlignment="1">
      <alignment horizontal="center" vertical="center" wrapText="1" shrinkToFit="1"/>
    </xf>
    <xf numFmtId="0" fontId="36" fillId="7" borderId="39" xfId="0" applyFont="1" applyFill="1" applyBorder="1" applyAlignment="1">
      <alignment horizontal="center" vertical="center" wrapText="1" shrinkToFit="1"/>
    </xf>
    <xf numFmtId="0" fontId="36" fillId="7" borderId="65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76" xfId="0" applyFont="1" applyFill="1" applyBorder="1" applyAlignment="1">
      <alignment horizontal="center" vertical="center" wrapText="1"/>
    </xf>
    <xf numFmtId="0" fontId="36" fillId="7" borderId="49" xfId="0" applyFont="1" applyFill="1" applyBorder="1" applyAlignment="1">
      <alignment horizontal="center" vertical="center" wrapText="1"/>
    </xf>
    <xf numFmtId="0" fontId="36" fillId="7" borderId="62" xfId="0" applyFont="1" applyFill="1" applyBorder="1" applyAlignment="1">
      <alignment horizontal="right"/>
    </xf>
    <xf numFmtId="0" fontId="36" fillId="7" borderId="63" xfId="0" applyFont="1" applyFill="1" applyBorder="1" applyAlignment="1">
      <alignment horizontal="right"/>
    </xf>
    <xf numFmtId="0" fontId="36" fillId="7" borderId="59" xfId="0" applyFont="1" applyFill="1" applyBorder="1" applyAlignment="1">
      <alignment horizontal="right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49" fontId="15" fillId="9" borderId="22" xfId="3" applyNumberFormat="1" applyFont="1" applyFill="1" applyBorder="1" applyAlignment="1">
      <alignment horizontal="left" vertical="center"/>
    </xf>
    <xf numFmtId="49" fontId="15" fillId="9" borderId="25" xfId="3" applyNumberFormat="1" applyFont="1" applyFill="1" applyBorder="1" applyAlignment="1">
      <alignment horizontal="left" vertical="center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8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3" fontId="26" fillId="0" borderId="65" xfId="0" applyNumberFormat="1" applyFont="1" applyFill="1" applyBorder="1" applyAlignment="1" applyProtection="1">
      <alignment horizontal="center" vertical="center"/>
      <protection locked="0"/>
    </xf>
    <xf numFmtId="3" fontId="26" fillId="0" borderId="19" xfId="0" applyNumberFormat="1" applyFont="1" applyFill="1" applyBorder="1" applyAlignment="1" applyProtection="1">
      <alignment horizontal="center" vertical="center"/>
      <protection locked="0"/>
    </xf>
    <xf numFmtId="3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6" fillId="0" borderId="50" xfId="0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65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1" fontId="26" fillId="0" borderId="65" xfId="0" applyNumberFormat="1" applyFont="1" applyFill="1" applyBorder="1" applyAlignment="1" applyProtection="1">
      <alignment horizontal="center" vertical="center"/>
      <protection locked="0"/>
    </xf>
    <xf numFmtId="1" fontId="26" fillId="0" borderId="19" xfId="0" applyNumberFormat="1" applyFont="1" applyFill="1" applyBorder="1" applyAlignment="1" applyProtection="1">
      <alignment horizontal="center" vertical="center"/>
      <protection locked="0"/>
    </xf>
    <xf numFmtId="1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25" fillId="7" borderId="50" xfId="0" applyFont="1" applyFill="1" applyBorder="1" applyAlignment="1" applyProtection="1">
      <alignment horizontal="center" vertical="center" wrapText="1"/>
    </xf>
    <xf numFmtId="0" fontId="25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0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89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25" fillId="7" borderId="63" xfId="0" applyFont="1" applyFill="1" applyBorder="1" applyAlignment="1" applyProtection="1">
      <alignment horizontal="center" vertical="center"/>
    </xf>
    <xf numFmtId="0" fontId="15" fillId="7" borderId="93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3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23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0" tint="-0.14999847407452621"/>
  </sheetPr>
  <dimension ref="A1:G142"/>
  <sheetViews>
    <sheetView showGridLines="0" workbookViewId="0">
      <selection activeCell="K28" sqref="K28"/>
    </sheetView>
  </sheetViews>
  <sheetFormatPr defaultRowHeight="12.75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</cols>
  <sheetData>
    <row r="1" spans="1:7" ht="20.25" customHeight="1">
      <c r="F1" s="46" t="s">
        <v>573</v>
      </c>
    </row>
    <row r="2" spans="1:7" ht="18" customHeight="1">
      <c r="B2" s="858" t="s">
        <v>798</v>
      </c>
      <c r="C2" s="858"/>
      <c r="D2" s="858"/>
      <c r="E2" s="858"/>
      <c r="F2" s="858"/>
      <c r="G2" s="74"/>
    </row>
    <row r="3" spans="1:7" ht="16.5" customHeight="1" thickBot="1">
      <c r="E3" s="9"/>
      <c r="F3" s="456" t="s">
        <v>198</v>
      </c>
    </row>
    <row r="4" spans="1:7" ht="48" customHeight="1">
      <c r="B4" s="397" t="s">
        <v>257</v>
      </c>
      <c r="C4" s="398" t="s">
        <v>258</v>
      </c>
      <c r="D4" s="399" t="s">
        <v>40</v>
      </c>
      <c r="E4" s="399" t="s">
        <v>808</v>
      </c>
      <c r="F4" s="400" t="s">
        <v>810</v>
      </c>
    </row>
    <row r="5" spans="1:7" ht="12.75" customHeight="1" thickBot="1">
      <c r="B5" s="33">
        <v>1</v>
      </c>
      <c r="C5" s="27">
        <v>2</v>
      </c>
      <c r="D5" s="26">
        <v>3</v>
      </c>
      <c r="E5" s="34">
        <v>4</v>
      </c>
      <c r="F5" s="35">
        <v>5</v>
      </c>
    </row>
    <row r="6" spans="1:7" ht="20.100000000000001" customHeight="1">
      <c r="B6" s="401"/>
      <c r="C6" s="18" t="s">
        <v>92</v>
      </c>
      <c r="D6" s="17"/>
      <c r="E6" s="36"/>
      <c r="F6" s="37"/>
    </row>
    <row r="7" spans="1:7" ht="20.100000000000001" customHeight="1">
      <c r="A7" s="44"/>
      <c r="B7" s="402" t="s">
        <v>773</v>
      </c>
      <c r="C7" s="18" t="s">
        <v>404</v>
      </c>
      <c r="D7" s="19" t="s">
        <v>282</v>
      </c>
      <c r="E7" s="38"/>
      <c r="F7" s="39"/>
    </row>
    <row r="8" spans="1:7" ht="20.100000000000001" customHeight="1">
      <c r="A8" s="44"/>
      <c r="B8" s="852"/>
      <c r="C8" s="20" t="s">
        <v>405</v>
      </c>
      <c r="D8" s="856" t="s">
        <v>283</v>
      </c>
      <c r="E8" s="853">
        <v>28747</v>
      </c>
      <c r="F8" s="854">
        <v>22460</v>
      </c>
    </row>
    <row r="9" spans="1:7" ht="20.100000000000001" customHeight="1">
      <c r="A9" s="44"/>
      <c r="B9" s="852"/>
      <c r="C9" s="21" t="s">
        <v>406</v>
      </c>
      <c r="D9" s="856"/>
      <c r="E9" s="853"/>
      <c r="F9" s="855"/>
    </row>
    <row r="10" spans="1:7" ht="20.100000000000001" customHeight="1">
      <c r="A10" s="44"/>
      <c r="B10" s="852" t="s">
        <v>774</v>
      </c>
      <c r="C10" s="22" t="s">
        <v>407</v>
      </c>
      <c r="D10" s="856" t="s">
        <v>284</v>
      </c>
      <c r="E10" s="853"/>
      <c r="F10" s="854">
        <v>18</v>
      </c>
    </row>
    <row r="11" spans="1:7" ht="20.100000000000001" customHeight="1">
      <c r="A11" s="44"/>
      <c r="B11" s="852"/>
      <c r="C11" s="23" t="s">
        <v>408</v>
      </c>
      <c r="D11" s="856"/>
      <c r="E11" s="853"/>
      <c r="F11" s="855"/>
    </row>
    <row r="12" spans="1:7" ht="20.100000000000001" customHeight="1">
      <c r="A12" s="44"/>
      <c r="B12" s="402" t="s">
        <v>775</v>
      </c>
      <c r="C12" s="24" t="s">
        <v>136</v>
      </c>
      <c r="D12" s="19" t="s">
        <v>285</v>
      </c>
      <c r="E12" s="706"/>
      <c r="F12" s="705"/>
    </row>
    <row r="13" spans="1:7" ht="25.5" customHeight="1">
      <c r="A13" s="44"/>
      <c r="B13" s="402" t="s">
        <v>409</v>
      </c>
      <c r="C13" s="24" t="s">
        <v>410</v>
      </c>
      <c r="D13" s="19" t="s">
        <v>286</v>
      </c>
      <c r="E13" s="706"/>
      <c r="F13" s="705">
        <v>18</v>
      </c>
    </row>
    <row r="14" spans="1:7" ht="20.100000000000001" customHeight="1">
      <c r="A14" s="44"/>
      <c r="B14" s="402" t="s">
        <v>776</v>
      </c>
      <c r="C14" s="24" t="s">
        <v>411</v>
      </c>
      <c r="D14" s="19" t="s">
        <v>287</v>
      </c>
      <c r="E14" s="706"/>
      <c r="F14" s="705"/>
    </row>
    <row r="15" spans="1:7" ht="25.5" customHeight="1">
      <c r="A15" s="44"/>
      <c r="B15" s="402" t="s">
        <v>412</v>
      </c>
      <c r="C15" s="24" t="s">
        <v>413</v>
      </c>
      <c r="D15" s="19" t="s">
        <v>288</v>
      </c>
      <c r="E15" s="706"/>
      <c r="F15" s="705"/>
    </row>
    <row r="16" spans="1:7" ht="20.100000000000001" customHeight="1">
      <c r="A16" s="44"/>
      <c r="B16" s="402" t="s">
        <v>777</v>
      </c>
      <c r="C16" s="24" t="s">
        <v>414</v>
      </c>
      <c r="D16" s="19" t="s">
        <v>289</v>
      </c>
      <c r="E16" s="706"/>
      <c r="F16" s="705"/>
    </row>
    <row r="17" spans="1:6" ht="20.100000000000001" customHeight="1">
      <c r="A17" s="44"/>
      <c r="B17" s="852" t="s">
        <v>778</v>
      </c>
      <c r="C17" s="22" t="s">
        <v>415</v>
      </c>
      <c r="D17" s="856" t="s">
        <v>290</v>
      </c>
      <c r="E17" s="853">
        <v>28747</v>
      </c>
      <c r="F17" s="854">
        <v>22442</v>
      </c>
    </row>
    <row r="18" spans="1:6" ht="20.100000000000001" customHeight="1">
      <c r="A18" s="44"/>
      <c r="B18" s="852"/>
      <c r="C18" s="23" t="s">
        <v>416</v>
      </c>
      <c r="D18" s="856"/>
      <c r="E18" s="853"/>
      <c r="F18" s="855"/>
    </row>
    <row r="19" spans="1:6" ht="20.100000000000001" customHeight="1">
      <c r="A19" s="44"/>
      <c r="B19" s="402" t="s">
        <v>417</v>
      </c>
      <c r="C19" s="24" t="s">
        <v>418</v>
      </c>
      <c r="D19" s="19" t="s">
        <v>291</v>
      </c>
      <c r="E19" s="706">
        <v>706</v>
      </c>
      <c r="F19" s="705">
        <v>313</v>
      </c>
    </row>
    <row r="20" spans="1:6" ht="20.100000000000001" customHeight="1">
      <c r="B20" s="403" t="s">
        <v>779</v>
      </c>
      <c r="C20" s="24" t="s">
        <v>419</v>
      </c>
      <c r="D20" s="19" t="s">
        <v>292</v>
      </c>
      <c r="E20" s="706">
        <v>24978</v>
      </c>
      <c r="F20" s="705">
        <v>15639</v>
      </c>
    </row>
    <row r="21" spans="1:6" ht="20.100000000000001" customHeight="1">
      <c r="B21" s="403" t="s">
        <v>780</v>
      </c>
      <c r="C21" s="24" t="s">
        <v>420</v>
      </c>
      <c r="D21" s="19" t="s">
        <v>293</v>
      </c>
      <c r="E21" s="706"/>
      <c r="F21" s="705"/>
    </row>
    <row r="22" spans="1:6" ht="25.5" customHeight="1">
      <c r="B22" s="403" t="s">
        <v>421</v>
      </c>
      <c r="C22" s="24" t="s">
        <v>422</v>
      </c>
      <c r="D22" s="19" t="s">
        <v>294</v>
      </c>
      <c r="E22" s="706">
        <v>1055</v>
      </c>
      <c r="F22" s="705">
        <v>4450</v>
      </c>
    </row>
    <row r="23" spans="1:6" ht="25.5" customHeight="1">
      <c r="B23" s="403" t="s">
        <v>423</v>
      </c>
      <c r="C23" s="24" t="s">
        <v>781</v>
      </c>
      <c r="D23" s="19" t="s">
        <v>295</v>
      </c>
      <c r="E23" s="706">
        <v>2008</v>
      </c>
      <c r="F23" s="705">
        <v>2040</v>
      </c>
    </row>
    <row r="24" spans="1:6" ht="25.5" customHeight="1">
      <c r="B24" s="403" t="s">
        <v>424</v>
      </c>
      <c r="C24" s="24" t="s">
        <v>425</v>
      </c>
      <c r="D24" s="19" t="s">
        <v>296</v>
      </c>
      <c r="E24" s="706"/>
      <c r="F24" s="705"/>
    </row>
    <row r="25" spans="1:6" ht="25.5" customHeight="1">
      <c r="B25" s="403" t="s">
        <v>424</v>
      </c>
      <c r="C25" s="24" t="s">
        <v>426</v>
      </c>
      <c r="D25" s="19" t="s">
        <v>297</v>
      </c>
      <c r="E25" s="706"/>
      <c r="F25" s="705"/>
    </row>
    <row r="26" spans="1:6" ht="20.100000000000001" customHeight="1">
      <c r="A26" s="44"/>
      <c r="B26" s="402" t="s">
        <v>782</v>
      </c>
      <c r="C26" s="24" t="s">
        <v>427</v>
      </c>
      <c r="D26" s="19" t="s">
        <v>298</v>
      </c>
      <c r="E26" s="706"/>
      <c r="F26" s="705"/>
    </row>
    <row r="27" spans="1:6" ht="25.5" customHeight="1">
      <c r="A27" s="44"/>
      <c r="B27" s="852" t="s">
        <v>428</v>
      </c>
      <c r="C27" s="22" t="s">
        <v>429</v>
      </c>
      <c r="D27" s="856" t="s">
        <v>299</v>
      </c>
      <c r="E27" s="853"/>
      <c r="F27" s="854"/>
    </row>
    <row r="28" spans="1:6" ht="22.5" customHeight="1">
      <c r="A28" s="44"/>
      <c r="B28" s="852"/>
      <c r="C28" s="23" t="s">
        <v>430</v>
      </c>
      <c r="D28" s="856"/>
      <c r="E28" s="853"/>
      <c r="F28" s="855"/>
    </row>
    <row r="29" spans="1:6" ht="25.5" customHeight="1">
      <c r="A29" s="44"/>
      <c r="B29" s="402" t="s">
        <v>431</v>
      </c>
      <c r="C29" s="24" t="s">
        <v>764</v>
      </c>
      <c r="D29" s="19" t="s">
        <v>300</v>
      </c>
      <c r="E29" s="706"/>
      <c r="F29" s="705"/>
    </row>
    <row r="30" spans="1:6" ht="25.5" customHeight="1">
      <c r="B30" s="403" t="s">
        <v>432</v>
      </c>
      <c r="C30" s="24" t="s">
        <v>433</v>
      </c>
      <c r="D30" s="19" t="s">
        <v>301</v>
      </c>
      <c r="E30" s="706"/>
      <c r="F30" s="705"/>
    </row>
    <row r="31" spans="1:6" ht="35.25" customHeight="1">
      <c r="B31" s="403" t="s">
        <v>434</v>
      </c>
      <c r="C31" s="24" t="s">
        <v>435</v>
      </c>
      <c r="D31" s="19" t="s">
        <v>302</v>
      </c>
      <c r="E31" s="706"/>
      <c r="F31" s="705"/>
    </row>
    <row r="32" spans="1:6" ht="35.25" customHeight="1">
      <c r="B32" s="403" t="s">
        <v>436</v>
      </c>
      <c r="C32" s="24" t="s">
        <v>765</v>
      </c>
      <c r="D32" s="19" t="s">
        <v>303</v>
      </c>
      <c r="E32" s="706"/>
      <c r="F32" s="705"/>
    </row>
    <row r="33" spans="1:6" ht="25.5" customHeight="1">
      <c r="B33" s="403" t="s">
        <v>437</v>
      </c>
      <c r="C33" s="24" t="s">
        <v>438</v>
      </c>
      <c r="D33" s="19" t="s">
        <v>304</v>
      </c>
      <c r="E33" s="706"/>
      <c r="F33" s="705"/>
    </row>
    <row r="34" spans="1:6" ht="25.5" customHeight="1">
      <c r="B34" s="403" t="s">
        <v>437</v>
      </c>
      <c r="C34" s="24" t="s">
        <v>439</v>
      </c>
      <c r="D34" s="19" t="s">
        <v>305</v>
      </c>
      <c r="E34" s="706"/>
      <c r="F34" s="705"/>
    </row>
    <row r="35" spans="1:6" ht="37.5" customHeight="1">
      <c r="B35" s="403" t="s">
        <v>783</v>
      </c>
      <c r="C35" s="24" t="s">
        <v>766</v>
      </c>
      <c r="D35" s="19" t="s">
        <v>306</v>
      </c>
      <c r="E35" s="706"/>
      <c r="F35" s="705"/>
    </row>
    <row r="36" spans="1:6" ht="25.5" customHeight="1">
      <c r="B36" s="403" t="s">
        <v>784</v>
      </c>
      <c r="C36" s="24" t="s">
        <v>440</v>
      </c>
      <c r="D36" s="19" t="s">
        <v>307</v>
      </c>
      <c r="E36" s="706"/>
      <c r="F36" s="705"/>
    </row>
    <row r="37" spans="1:6" ht="25.5" customHeight="1">
      <c r="B37" s="403" t="s">
        <v>441</v>
      </c>
      <c r="C37" s="24" t="s">
        <v>442</v>
      </c>
      <c r="D37" s="19" t="s">
        <v>308</v>
      </c>
      <c r="E37" s="706"/>
      <c r="F37" s="705"/>
    </row>
    <row r="38" spans="1:6" ht="25.5" customHeight="1">
      <c r="B38" s="403" t="s">
        <v>443</v>
      </c>
      <c r="C38" s="24" t="s">
        <v>444</v>
      </c>
      <c r="D38" s="19" t="s">
        <v>309</v>
      </c>
      <c r="E38" s="706"/>
      <c r="F38" s="705"/>
    </row>
    <row r="39" spans="1:6" ht="20.100000000000001" customHeight="1">
      <c r="A39" s="44"/>
      <c r="B39" s="402">
        <v>288</v>
      </c>
      <c r="C39" s="18" t="s">
        <v>445</v>
      </c>
      <c r="D39" s="19" t="s">
        <v>310</v>
      </c>
      <c r="E39" s="706"/>
      <c r="F39" s="705"/>
    </row>
    <row r="40" spans="1:6" ht="20.100000000000001" customHeight="1">
      <c r="A40" s="44"/>
      <c r="B40" s="852"/>
      <c r="C40" s="20" t="s">
        <v>446</v>
      </c>
      <c r="D40" s="856" t="s">
        <v>311</v>
      </c>
      <c r="E40" s="853">
        <v>60386</v>
      </c>
      <c r="F40" s="854">
        <v>49562</v>
      </c>
    </row>
    <row r="41" spans="1:6" ht="19.5" customHeight="1">
      <c r="A41" s="44"/>
      <c r="B41" s="852"/>
      <c r="C41" s="21" t="s">
        <v>447</v>
      </c>
      <c r="D41" s="856"/>
      <c r="E41" s="853"/>
      <c r="F41" s="855"/>
    </row>
    <row r="42" spans="1:6" ht="25.5" customHeight="1">
      <c r="B42" s="403" t="s">
        <v>448</v>
      </c>
      <c r="C42" s="24" t="s">
        <v>449</v>
      </c>
      <c r="D42" s="19" t="s">
        <v>312</v>
      </c>
      <c r="E42" s="706">
        <v>130</v>
      </c>
      <c r="F42" s="705">
        <v>110</v>
      </c>
    </row>
    <row r="43" spans="1:6" ht="20.100000000000001" customHeight="1">
      <c r="B43" s="403">
        <v>10</v>
      </c>
      <c r="C43" s="24" t="s">
        <v>450</v>
      </c>
      <c r="D43" s="19" t="s">
        <v>313</v>
      </c>
      <c r="E43" s="706"/>
      <c r="F43" s="705"/>
    </row>
    <row r="44" spans="1:6" ht="20.100000000000001" customHeight="1">
      <c r="B44" s="403" t="s">
        <v>451</v>
      </c>
      <c r="C44" s="24" t="s">
        <v>452</v>
      </c>
      <c r="D44" s="19" t="s">
        <v>314</v>
      </c>
      <c r="E44" s="706"/>
      <c r="F44" s="705"/>
    </row>
    <row r="45" spans="1:6" ht="20.100000000000001" customHeight="1">
      <c r="B45" s="403">
        <v>13</v>
      </c>
      <c r="C45" s="24" t="s">
        <v>453</v>
      </c>
      <c r="D45" s="19" t="s">
        <v>315</v>
      </c>
      <c r="E45" s="706"/>
      <c r="F45" s="705"/>
    </row>
    <row r="46" spans="1:6" ht="20.100000000000001" customHeight="1">
      <c r="B46" s="403" t="s">
        <v>454</v>
      </c>
      <c r="C46" s="24" t="s">
        <v>455</v>
      </c>
      <c r="D46" s="19" t="s">
        <v>316</v>
      </c>
      <c r="E46" s="706">
        <v>130</v>
      </c>
      <c r="F46" s="705">
        <v>110</v>
      </c>
    </row>
    <row r="47" spans="1:6" ht="20.100000000000001" customHeight="1">
      <c r="B47" s="403" t="s">
        <v>456</v>
      </c>
      <c r="C47" s="24" t="s">
        <v>457</v>
      </c>
      <c r="D47" s="19" t="s">
        <v>317</v>
      </c>
      <c r="E47" s="706"/>
      <c r="F47" s="705"/>
    </row>
    <row r="48" spans="1:6" ht="25.5" customHeight="1">
      <c r="A48" s="44"/>
      <c r="B48" s="402">
        <v>14</v>
      </c>
      <c r="C48" s="24" t="s">
        <v>458</v>
      </c>
      <c r="D48" s="19" t="s">
        <v>318</v>
      </c>
      <c r="E48" s="706"/>
      <c r="F48" s="705"/>
    </row>
    <row r="49" spans="1:6" ht="20.100000000000001" customHeight="1">
      <c r="A49" s="44"/>
      <c r="B49" s="852">
        <v>20</v>
      </c>
      <c r="C49" s="22" t="s">
        <v>459</v>
      </c>
      <c r="D49" s="856" t="s">
        <v>319</v>
      </c>
      <c r="E49" s="853">
        <v>21680</v>
      </c>
      <c r="F49" s="854">
        <v>25600</v>
      </c>
    </row>
    <row r="50" spans="1:6" ht="20.100000000000001" customHeight="1">
      <c r="A50" s="44"/>
      <c r="B50" s="852"/>
      <c r="C50" s="23" t="s">
        <v>460</v>
      </c>
      <c r="D50" s="856"/>
      <c r="E50" s="853"/>
      <c r="F50" s="855"/>
    </row>
    <row r="51" spans="1:6" ht="20.100000000000001" customHeight="1">
      <c r="A51" s="44"/>
      <c r="B51" s="402">
        <v>204</v>
      </c>
      <c r="C51" s="24" t="s">
        <v>461</v>
      </c>
      <c r="D51" s="19" t="s">
        <v>320</v>
      </c>
      <c r="E51" s="706">
        <v>21680</v>
      </c>
      <c r="F51" s="705">
        <v>25600</v>
      </c>
    </row>
    <row r="52" spans="1:6" ht="20.100000000000001" customHeight="1">
      <c r="A52" s="44"/>
      <c r="B52" s="402">
        <v>205</v>
      </c>
      <c r="C52" s="24" t="s">
        <v>462</v>
      </c>
      <c r="D52" s="19" t="s">
        <v>321</v>
      </c>
      <c r="E52" s="706"/>
      <c r="F52" s="705"/>
    </row>
    <row r="53" spans="1:6" ht="25.5" customHeight="1">
      <c r="A53" s="44"/>
      <c r="B53" s="402" t="s">
        <v>463</v>
      </c>
      <c r="C53" s="24" t="s">
        <v>464</v>
      </c>
      <c r="D53" s="19" t="s">
        <v>322</v>
      </c>
      <c r="E53" s="706"/>
      <c r="F53" s="705"/>
    </row>
    <row r="54" spans="1:6" ht="25.5" customHeight="1">
      <c r="A54" s="44"/>
      <c r="B54" s="402" t="s">
        <v>465</v>
      </c>
      <c r="C54" s="24" t="s">
        <v>466</v>
      </c>
      <c r="D54" s="19" t="s">
        <v>323</v>
      </c>
      <c r="E54" s="706"/>
      <c r="F54" s="705"/>
    </row>
    <row r="55" spans="1:6" ht="20.100000000000001" customHeight="1">
      <c r="A55" s="44"/>
      <c r="B55" s="402">
        <v>206</v>
      </c>
      <c r="C55" s="24" t="s">
        <v>467</v>
      </c>
      <c r="D55" s="19" t="s">
        <v>324</v>
      </c>
      <c r="E55" s="706"/>
      <c r="F55" s="705"/>
    </row>
    <row r="56" spans="1:6" ht="20.100000000000001" customHeight="1">
      <c r="A56" s="44"/>
      <c r="B56" s="852" t="s">
        <v>468</v>
      </c>
      <c r="C56" s="22" t="s">
        <v>469</v>
      </c>
      <c r="D56" s="856" t="s">
        <v>325</v>
      </c>
      <c r="E56" s="853">
        <v>20730</v>
      </c>
      <c r="F56" s="854">
        <v>22552</v>
      </c>
    </row>
    <row r="57" spans="1:6" ht="20.100000000000001" customHeight="1">
      <c r="A57" s="44"/>
      <c r="B57" s="852"/>
      <c r="C57" s="23" t="s">
        <v>470</v>
      </c>
      <c r="D57" s="856"/>
      <c r="E57" s="853"/>
      <c r="F57" s="855"/>
    </row>
    <row r="58" spans="1:6" ht="23.25" customHeight="1">
      <c r="B58" s="403" t="s">
        <v>471</v>
      </c>
      <c r="C58" s="24" t="s">
        <v>472</v>
      </c>
      <c r="D58" s="19" t="s">
        <v>326</v>
      </c>
      <c r="E58" s="706">
        <v>20730</v>
      </c>
      <c r="F58" s="705">
        <v>22300</v>
      </c>
    </row>
    <row r="59" spans="1:6" ht="20.100000000000001" customHeight="1">
      <c r="B59" s="403">
        <v>223</v>
      </c>
      <c r="C59" s="24" t="s">
        <v>473</v>
      </c>
      <c r="D59" s="19" t="s">
        <v>327</v>
      </c>
      <c r="E59" s="706">
        <v>0</v>
      </c>
      <c r="F59" s="705">
        <v>252</v>
      </c>
    </row>
    <row r="60" spans="1:6" ht="25.5" customHeight="1">
      <c r="A60" s="44"/>
      <c r="B60" s="402">
        <v>224</v>
      </c>
      <c r="C60" s="24" t="s">
        <v>474</v>
      </c>
      <c r="D60" s="19" t="s">
        <v>328</v>
      </c>
      <c r="E60" s="706"/>
      <c r="F60" s="705"/>
    </row>
    <row r="61" spans="1:6" ht="20.100000000000001" customHeight="1">
      <c r="A61" s="44"/>
      <c r="B61" s="852">
        <v>23</v>
      </c>
      <c r="C61" s="22" t="s">
        <v>475</v>
      </c>
      <c r="D61" s="856" t="s">
        <v>329</v>
      </c>
      <c r="E61" s="857"/>
      <c r="F61" s="854"/>
    </row>
    <row r="62" spans="1:6" ht="20.100000000000001" customHeight="1">
      <c r="A62" s="44"/>
      <c r="B62" s="852"/>
      <c r="C62" s="23" t="s">
        <v>476</v>
      </c>
      <c r="D62" s="856"/>
      <c r="E62" s="857"/>
      <c r="F62" s="855"/>
    </row>
    <row r="63" spans="1:6" ht="25.5" customHeight="1">
      <c r="B63" s="403">
        <v>230</v>
      </c>
      <c r="C63" s="24" t="s">
        <v>477</v>
      </c>
      <c r="D63" s="19" t="s">
        <v>330</v>
      </c>
      <c r="E63" s="706"/>
      <c r="F63" s="705"/>
    </row>
    <row r="64" spans="1:6" ht="25.5" customHeight="1">
      <c r="B64" s="403">
        <v>231</v>
      </c>
      <c r="C64" s="24" t="s">
        <v>791</v>
      </c>
      <c r="D64" s="19" t="s">
        <v>331</v>
      </c>
      <c r="E64" s="706"/>
      <c r="F64" s="705"/>
    </row>
    <row r="65" spans="1:6" ht="20.100000000000001" customHeight="1">
      <c r="B65" s="403" t="s">
        <v>478</v>
      </c>
      <c r="C65" s="24" t="s">
        <v>479</v>
      </c>
      <c r="D65" s="19" t="s">
        <v>332</v>
      </c>
      <c r="E65" s="706"/>
      <c r="F65" s="705"/>
    </row>
    <row r="66" spans="1:6" ht="25.5" customHeight="1">
      <c r="B66" s="403" t="s">
        <v>480</v>
      </c>
      <c r="C66" s="24" t="s">
        <v>481</v>
      </c>
      <c r="D66" s="19" t="s">
        <v>333</v>
      </c>
      <c r="E66" s="706"/>
      <c r="F66" s="705"/>
    </row>
    <row r="67" spans="1:6" ht="25.5" customHeight="1">
      <c r="B67" s="403">
        <v>235</v>
      </c>
      <c r="C67" s="24" t="s">
        <v>482</v>
      </c>
      <c r="D67" s="19" t="s">
        <v>334</v>
      </c>
      <c r="E67" s="706"/>
      <c r="F67" s="705"/>
    </row>
    <row r="68" spans="1:6" ht="25.5" customHeight="1">
      <c r="B68" s="403" t="s">
        <v>483</v>
      </c>
      <c r="C68" s="24" t="s">
        <v>767</v>
      </c>
      <c r="D68" s="19" t="s">
        <v>335</v>
      </c>
      <c r="E68" s="706"/>
      <c r="F68" s="705"/>
    </row>
    <row r="69" spans="1:6" ht="25.5" customHeight="1">
      <c r="B69" s="403">
        <v>237</v>
      </c>
      <c r="C69" s="24" t="s">
        <v>484</v>
      </c>
      <c r="D69" s="19" t="s">
        <v>336</v>
      </c>
      <c r="E69" s="706"/>
      <c r="F69" s="705"/>
    </row>
    <row r="70" spans="1:6" ht="20.100000000000001" customHeight="1">
      <c r="B70" s="403" t="s">
        <v>485</v>
      </c>
      <c r="C70" s="24" t="s">
        <v>486</v>
      </c>
      <c r="D70" s="19" t="s">
        <v>337</v>
      </c>
      <c r="E70" s="706"/>
      <c r="F70" s="705"/>
    </row>
    <row r="71" spans="1:6" ht="20.100000000000001" customHeight="1">
      <c r="B71" s="403">
        <v>24</v>
      </c>
      <c r="C71" s="24" t="s">
        <v>487</v>
      </c>
      <c r="D71" s="19" t="s">
        <v>338</v>
      </c>
      <c r="E71" s="706">
        <v>17766</v>
      </c>
      <c r="F71" s="705">
        <v>1200</v>
      </c>
    </row>
    <row r="72" spans="1:6" ht="25.5" customHeight="1">
      <c r="B72" s="403" t="s">
        <v>488</v>
      </c>
      <c r="C72" s="24" t="s">
        <v>489</v>
      </c>
      <c r="D72" s="19" t="s">
        <v>339</v>
      </c>
      <c r="E72" s="706">
        <v>80</v>
      </c>
      <c r="F72" s="705">
        <v>100</v>
      </c>
    </row>
    <row r="73" spans="1:6" ht="25.5" customHeight="1">
      <c r="B73" s="403"/>
      <c r="C73" s="18" t="s">
        <v>572</v>
      </c>
      <c r="D73" s="19" t="s">
        <v>340</v>
      </c>
      <c r="E73" s="706">
        <v>89133</v>
      </c>
      <c r="F73" s="705">
        <v>72022</v>
      </c>
    </row>
    <row r="74" spans="1:6" ht="20.100000000000001" customHeight="1">
      <c r="B74" s="403">
        <v>88</v>
      </c>
      <c r="C74" s="18" t="s">
        <v>490</v>
      </c>
      <c r="D74" s="19" t="s">
        <v>341</v>
      </c>
      <c r="E74" s="706"/>
      <c r="F74" s="705"/>
    </row>
    <row r="75" spans="1:6" ht="20.100000000000001" customHeight="1">
      <c r="A75" s="44"/>
      <c r="B75" s="404"/>
      <c r="C75" s="18" t="s">
        <v>37</v>
      </c>
      <c r="D75" s="25"/>
      <c r="E75" s="706"/>
      <c r="F75" s="705"/>
    </row>
    <row r="76" spans="1:6" ht="20.100000000000001" customHeight="1">
      <c r="A76" s="44"/>
      <c r="B76" s="852"/>
      <c r="C76" s="20" t="s">
        <v>491</v>
      </c>
      <c r="D76" s="856" t="s">
        <v>137</v>
      </c>
      <c r="E76" s="853">
        <v>27011</v>
      </c>
      <c r="F76" s="854">
        <v>18861</v>
      </c>
    </row>
    <row r="77" spans="1:6" ht="20.100000000000001" customHeight="1">
      <c r="A77" s="44"/>
      <c r="B77" s="852"/>
      <c r="C77" s="21" t="s">
        <v>492</v>
      </c>
      <c r="D77" s="856"/>
      <c r="E77" s="853"/>
      <c r="F77" s="855"/>
    </row>
    <row r="78" spans="1:6" ht="20.100000000000001" customHeight="1">
      <c r="A78" s="44"/>
      <c r="B78" s="402" t="s">
        <v>493</v>
      </c>
      <c r="C78" s="24" t="s">
        <v>494</v>
      </c>
      <c r="D78" s="19" t="s">
        <v>138</v>
      </c>
      <c r="E78" s="706">
        <v>107</v>
      </c>
      <c r="F78" s="705">
        <v>107</v>
      </c>
    </row>
    <row r="79" spans="1:6" ht="20.100000000000001" customHeight="1">
      <c r="B79" s="403">
        <v>31</v>
      </c>
      <c r="C79" s="24" t="s">
        <v>495</v>
      </c>
      <c r="D79" s="19" t="s">
        <v>139</v>
      </c>
      <c r="E79" s="706"/>
      <c r="F79" s="705"/>
    </row>
    <row r="80" spans="1:6" ht="20.100000000000001" customHeight="1">
      <c r="B80" s="403">
        <v>306</v>
      </c>
      <c r="C80" s="24" t="s">
        <v>496</v>
      </c>
      <c r="D80" s="19" t="s">
        <v>140</v>
      </c>
      <c r="E80" s="706"/>
      <c r="F80" s="705"/>
    </row>
    <row r="81" spans="1:6" ht="20.100000000000001" customHeight="1">
      <c r="B81" s="403">
        <v>32</v>
      </c>
      <c r="C81" s="24" t="s">
        <v>497</v>
      </c>
      <c r="D81" s="19" t="s">
        <v>141</v>
      </c>
      <c r="E81" s="706">
        <v>3</v>
      </c>
      <c r="F81" s="705">
        <v>3</v>
      </c>
    </row>
    <row r="82" spans="1:6" ht="60.75" customHeight="1">
      <c r="B82" s="403" t="s">
        <v>498</v>
      </c>
      <c r="C82" s="24" t="s">
        <v>785</v>
      </c>
      <c r="D82" s="19" t="s">
        <v>142</v>
      </c>
      <c r="E82" s="706"/>
      <c r="F82" s="705"/>
    </row>
    <row r="83" spans="1:6" ht="49.5" customHeight="1">
      <c r="B83" s="403" t="s">
        <v>499</v>
      </c>
      <c r="C83" s="24" t="s">
        <v>786</v>
      </c>
      <c r="D83" s="19" t="s">
        <v>143</v>
      </c>
      <c r="E83" s="706"/>
      <c r="F83" s="705"/>
    </row>
    <row r="84" spans="1:6" ht="20.100000000000001" customHeight="1">
      <c r="B84" s="403">
        <v>34</v>
      </c>
      <c r="C84" s="24" t="s">
        <v>500</v>
      </c>
      <c r="D84" s="19" t="s">
        <v>144</v>
      </c>
      <c r="E84" s="706">
        <v>26901</v>
      </c>
      <c r="F84" s="705">
        <v>22528</v>
      </c>
    </row>
    <row r="85" spans="1:6" ht="20.100000000000001" customHeight="1">
      <c r="B85" s="403">
        <v>340</v>
      </c>
      <c r="C85" s="24" t="s">
        <v>154</v>
      </c>
      <c r="D85" s="19" t="s">
        <v>145</v>
      </c>
      <c r="E85" s="706">
        <v>23564</v>
      </c>
      <c r="F85" s="705">
        <v>22528</v>
      </c>
    </row>
    <row r="86" spans="1:6" ht="20.100000000000001" customHeight="1">
      <c r="B86" s="403">
        <v>341</v>
      </c>
      <c r="C86" s="24" t="s">
        <v>501</v>
      </c>
      <c r="D86" s="19" t="s">
        <v>146</v>
      </c>
      <c r="E86" s="706">
        <v>3337</v>
      </c>
      <c r="F86" s="705"/>
    </row>
    <row r="87" spans="1:6" ht="20.100000000000001" customHeight="1">
      <c r="B87" s="403"/>
      <c r="C87" s="24" t="s">
        <v>502</v>
      </c>
      <c r="D87" s="19" t="s">
        <v>147</v>
      </c>
      <c r="E87" s="706"/>
      <c r="F87" s="705"/>
    </row>
    <row r="88" spans="1:6" ht="20.100000000000001" customHeight="1">
      <c r="B88" s="403">
        <v>35</v>
      </c>
      <c r="C88" s="24" t="s">
        <v>503</v>
      </c>
      <c r="D88" s="19" t="s">
        <v>148</v>
      </c>
      <c r="E88" s="706"/>
      <c r="F88" s="705">
        <v>3777</v>
      </c>
    </row>
    <row r="89" spans="1:6" ht="20.100000000000001" customHeight="1">
      <c r="B89" s="403">
        <v>350</v>
      </c>
      <c r="C89" s="24" t="s">
        <v>504</v>
      </c>
      <c r="D89" s="19" t="s">
        <v>149</v>
      </c>
      <c r="E89" s="706"/>
      <c r="F89" s="705"/>
    </row>
    <row r="90" spans="1:6" ht="20.100000000000001" customHeight="1">
      <c r="A90" s="44"/>
      <c r="B90" s="402">
        <v>351</v>
      </c>
      <c r="C90" s="24" t="s">
        <v>160</v>
      </c>
      <c r="D90" s="19" t="s">
        <v>150</v>
      </c>
      <c r="E90" s="706"/>
      <c r="F90" s="705">
        <v>3777</v>
      </c>
    </row>
    <row r="91" spans="1:6" ht="22.5" customHeight="1">
      <c r="A91" s="44"/>
      <c r="B91" s="852"/>
      <c r="C91" s="20" t="s">
        <v>505</v>
      </c>
      <c r="D91" s="856" t="s">
        <v>151</v>
      </c>
      <c r="E91" s="853">
        <v>44583</v>
      </c>
      <c r="F91" s="854">
        <v>39851</v>
      </c>
    </row>
    <row r="92" spans="1:6" ht="20.100000000000001" customHeight="1">
      <c r="A92" s="44"/>
      <c r="B92" s="852"/>
      <c r="C92" s="21" t="s">
        <v>506</v>
      </c>
      <c r="D92" s="856"/>
      <c r="E92" s="853"/>
      <c r="F92" s="855"/>
    </row>
    <row r="93" spans="1:6" ht="20.100000000000001" customHeight="1">
      <c r="A93" s="44"/>
      <c r="B93" s="852">
        <v>40</v>
      </c>
      <c r="C93" s="22" t="s">
        <v>507</v>
      </c>
      <c r="D93" s="856" t="s">
        <v>152</v>
      </c>
      <c r="E93" s="853"/>
      <c r="F93" s="854"/>
    </row>
    <row r="94" spans="1:6" ht="20.100000000000001" customHeight="1">
      <c r="A94" s="44"/>
      <c r="B94" s="852"/>
      <c r="C94" s="23" t="s">
        <v>508</v>
      </c>
      <c r="D94" s="856"/>
      <c r="E94" s="853"/>
      <c r="F94" s="855"/>
    </row>
    <row r="95" spans="1:6" ht="25.5" customHeight="1">
      <c r="A95" s="44"/>
      <c r="B95" s="402">
        <v>404</v>
      </c>
      <c r="C95" s="24" t="s">
        <v>509</v>
      </c>
      <c r="D95" s="19" t="s">
        <v>153</v>
      </c>
      <c r="E95" s="706"/>
      <c r="F95" s="705"/>
    </row>
    <row r="96" spans="1:6" ht="20.100000000000001" customHeight="1">
      <c r="A96" s="44"/>
      <c r="B96" s="402">
        <v>400</v>
      </c>
      <c r="C96" s="24" t="s">
        <v>510</v>
      </c>
      <c r="D96" s="19" t="s">
        <v>155</v>
      </c>
      <c r="E96" s="706"/>
      <c r="F96" s="705"/>
    </row>
    <row r="97" spans="1:6" ht="20.100000000000001" customHeight="1">
      <c r="A97" s="44"/>
      <c r="B97" s="402" t="s">
        <v>787</v>
      </c>
      <c r="C97" s="24" t="s">
        <v>511</v>
      </c>
      <c r="D97" s="19" t="s">
        <v>156</v>
      </c>
      <c r="E97" s="706"/>
      <c r="F97" s="705"/>
    </row>
    <row r="98" spans="1:6" ht="20.100000000000001" customHeight="1">
      <c r="A98" s="44"/>
      <c r="B98" s="852">
        <v>41</v>
      </c>
      <c r="C98" s="22" t="s">
        <v>512</v>
      </c>
      <c r="D98" s="856" t="s">
        <v>157</v>
      </c>
      <c r="E98" s="853">
        <v>9583</v>
      </c>
      <c r="F98" s="854">
        <v>9601</v>
      </c>
    </row>
    <row r="99" spans="1:6" ht="12.75" customHeight="1">
      <c r="A99" s="44"/>
      <c r="B99" s="852"/>
      <c r="C99" s="23" t="s">
        <v>513</v>
      </c>
      <c r="D99" s="856"/>
      <c r="E99" s="853"/>
      <c r="F99" s="855"/>
    </row>
    <row r="100" spans="1:6" ht="20.100000000000001" customHeight="1">
      <c r="B100" s="403">
        <v>410</v>
      </c>
      <c r="C100" s="24" t="s">
        <v>514</v>
      </c>
      <c r="D100" s="19" t="s">
        <v>158</v>
      </c>
      <c r="E100" s="706"/>
      <c r="F100" s="705"/>
    </row>
    <row r="101" spans="1:6" ht="36.75" customHeight="1">
      <c r="B101" s="403" t="s">
        <v>515</v>
      </c>
      <c r="C101" s="24" t="s">
        <v>516</v>
      </c>
      <c r="D101" s="19" t="s">
        <v>159</v>
      </c>
      <c r="E101" s="706"/>
      <c r="F101" s="705"/>
    </row>
    <row r="102" spans="1:6" ht="39" customHeight="1">
      <c r="B102" s="403" t="s">
        <v>515</v>
      </c>
      <c r="C102" s="24" t="s">
        <v>517</v>
      </c>
      <c r="D102" s="19" t="s">
        <v>161</v>
      </c>
      <c r="E102" s="706"/>
      <c r="F102" s="705"/>
    </row>
    <row r="103" spans="1:6" ht="25.5" customHeight="1">
      <c r="B103" s="403" t="s">
        <v>518</v>
      </c>
      <c r="C103" s="24" t="s">
        <v>519</v>
      </c>
      <c r="D103" s="19" t="s">
        <v>162</v>
      </c>
      <c r="E103" s="706">
        <v>9583</v>
      </c>
      <c r="F103" s="705">
        <v>9601</v>
      </c>
    </row>
    <row r="104" spans="1:6" ht="25.5" customHeight="1">
      <c r="B104" s="403" t="s">
        <v>520</v>
      </c>
      <c r="C104" s="24" t="s">
        <v>768</v>
      </c>
      <c r="D104" s="19" t="s">
        <v>163</v>
      </c>
      <c r="E104" s="706"/>
      <c r="F104" s="705"/>
    </row>
    <row r="105" spans="1:6" ht="20.100000000000001" customHeight="1">
      <c r="B105" s="403">
        <v>413</v>
      </c>
      <c r="C105" s="24" t="s">
        <v>521</v>
      </c>
      <c r="D105" s="19" t="s">
        <v>164</v>
      </c>
      <c r="E105" s="706"/>
      <c r="F105" s="705"/>
    </row>
    <row r="106" spans="1:6" ht="20.100000000000001" customHeight="1">
      <c r="B106" s="403">
        <v>419</v>
      </c>
      <c r="C106" s="24" t="s">
        <v>522</v>
      </c>
      <c r="D106" s="19" t="s">
        <v>165</v>
      </c>
      <c r="E106" s="706"/>
      <c r="F106" s="705"/>
    </row>
    <row r="107" spans="1:6" ht="24" customHeight="1">
      <c r="B107" s="403" t="s">
        <v>523</v>
      </c>
      <c r="C107" s="24" t="s">
        <v>524</v>
      </c>
      <c r="D107" s="19" t="s">
        <v>166</v>
      </c>
      <c r="E107" s="706">
        <v>35000</v>
      </c>
      <c r="F107" s="705">
        <v>30250</v>
      </c>
    </row>
    <row r="108" spans="1:6" ht="20.100000000000001" customHeight="1">
      <c r="B108" s="403">
        <v>498</v>
      </c>
      <c r="C108" s="18" t="s">
        <v>525</v>
      </c>
      <c r="D108" s="19" t="s">
        <v>167</v>
      </c>
      <c r="E108" s="706"/>
      <c r="F108" s="705"/>
    </row>
    <row r="109" spans="1:6" ht="24" customHeight="1">
      <c r="A109" s="44"/>
      <c r="B109" s="402" t="s">
        <v>526</v>
      </c>
      <c r="C109" s="18" t="s">
        <v>527</v>
      </c>
      <c r="D109" s="19" t="s">
        <v>168</v>
      </c>
      <c r="E109" s="706">
        <v>6650</v>
      </c>
      <c r="F109" s="705">
        <v>4500</v>
      </c>
    </row>
    <row r="110" spans="1:6" ht="23.25" customHeight="1">
      <c r="A110" s="44"/>
      <c r="B110" s="852"/>
      <c r="C110" s="20" t="s">
        <v>528</v>
      </c>
      <c r="D110" s="856" t="s">
        <v>169</v>
      </c>
      <c r="E110" s="853">
        <v>10889</v>
      </c>
      <c r="F110" s="854">
        <v>8810</v>
      </c>
    </row>
    <row r="111" spans="1:6" ht="14.25" customHeight="1">
      <c r="A111" s="44"/>
      <c r="B111" s="852"/>
      <c r="C111" s="21" t="s">
        <v>529</v>
      </c>
      <c r="D111" s="856"/>
      <c r="E111" s="853"/>
      <c r="F111" s="855"/>
    </row>
    <row r="112" spans="1:6" ht="20.100000000000001" customHeight="1">
      <c r="A112" s="44"/>
      <c r="B112" s="402">
        <v>467</v>
      </c>
      <c r="C112" s="24" t="s">
        <v>530</v>
      </c>
      <c r="D112" s="19" t="s">
        <v>170</v>
      </c>
      <c r="E112" s="706"/>
      <c r="F112" s="705"/>
    </row>
    <row r="113" spans="1:6" ht="20.100000000000001" customHeight="1">
      <c r="A113" s="44"/>
      <c r="B113" s="852" t="s">
        <v>531</v>
      </c>
      <c r="C113" s="22" t="s">
        <v>532</v>
      </c>
      <c r="D113" s="856" t="s">
        <v>171</v>
      </c>
      <c r="E113" s="853"/>
      <c r="F113" s="854"/>
    </row>
    <row r="114" spans="1:6" ht="15.75" customHeight="1">
      <c r="A114" s="44"/>
      <c r="B114" s="852"/>
      <c r="C114" s="23" t="s">
        <v>533</v>
      </c>
      <c r="D114" s="856"/>
      <c r="E114" s="853"/>
      <c r="F114" s="855"/>
    </row>
    <row r="115" spans="1:6" ht="25.5" customHeight="1">
      <c r="A115" s="44"/>
      <c r="B115" s="402" t="s">
        <v>534</v>
      </c>
      <c r="C115" s="24" t="s">
        <v>535</v>
      </c>
      <c r="D115" s="19" t="s">
        <v>172</v>
      </c>
      <c r="E115" s="706"/>
      <c r="F115" s="705"/>
    </row>
    <row r="116" spans="1:6" ht="25.5" customHeight="1">
      <c r="B116" s="403" t="s">
        <v>534</v>
      </c>
      <c r="C116" s="24" t="s">
        <v>536</v>
      </c>
      <c r="D116" s="19" t="s">
        <v>173</v>
      </c>
      <c r="E116" s="706"/>
      <c r="F116" s="705"/>
    </row>
    <row r="117" spans="1:6" ht="25.5" customHeight="1">
      <c r="B117" s="403" t="s">
        <v>537</v>
      </c>
      <c r="C117" s="24" t="s">
        <v>538</v>
      </c>
      <c r="D117" s="19" t="s">
        <v>174</v>
      </c>
      <c r="E117" s="706"/>
      <c r="F117" s="705"/>
    </row>
    <row r="118" spans="1:6" ht="24.75" customHeight="1">
      <c r="B118" s="403" t="s">
        <v>539</v>
      </c>
      <c r="C118" s="24" t="s">
        <v>540</v>
      </c>
      <c r="D118" s="19" t="s">
        <v>175</v>
      </c>
      <c r="E118" s="706"/>
      <c r="F118" s="705"/>
    </row>
    <row r="119" spans="1:6" ht="24.75" customHeight="1">
      <c r="B119" s="403" t="s">
        <v>541</v>
      </c>
      <c r="C119" s="24" t="s">
        <v>542</v>
      </c>
      <c r="D119" s="19" t="s">
        <v>176</v>
      </c>
      <c r="E119" s="706"/>
      <c r="F119" s="705"/>
    </row>
    <row r="120" spans="1:6" ht="20.100000000000001" customHeight="1">
      <c r="B120" s="403">
        <v>426</v>
      </c>
      <c r="C120" s="24" t="s">
        <v>543</v>
      </c>
      <c r="D120" s="19" t="s">
        <v>177</v>
      </c>
      <c r="E120" s="706"/>
      <c r="F120" s="705"/>
    </row>
    <row r="121" spans="1:6" ht="20.100000000000001" customHeight="1">
      <c r="B121" s="403">
        <v>428</v>
      </c>
      <c r="C121" s="24" t="s">
        <v>544</v>
      </c>
      <c r="D121" s="19" t="s">
        <v>178</v>
      </c>
      <c r="E121" s="706"/>
      <c r="F121" s="705"/>
    </row>
    <row r="122" spans="1:6" ht="20.100000000000001" customHeight="1">
      <c r="B122" s="403">
        <v>430</v>
      </c>
      <c r="C122" s="24" t="s">
        <v>545</v>
      </c>
      <c r="D122" s="19" t="s">
        <v>179</v>
      </c>
      <c r="E122" s="706"/>
      <c r="F122" s="705"/>
    </row>
    <row r="123" spans="1:6" ht="20.100000000000001" customHeight="1">
      <c r="A123" s="44"/>
      <c r="B123" s="852" t="s">
        <v>546</v>
      </c>
      <c r="C123" s="22" t="s">
        <v>547</v>
      </c>
      <c r="D123" s="856" t="s">
        <v>180</v>
      </c>
      <c r="E123" s="853">
        <v>10000</v>
      </c>
      <c r="F123" s="854">
        <v>8000</v>
      </c>
    </row>
    <row r="124" spans="1:6" ht="15.75" customHeight="1">
      <c r="A124" s="44"/>
      <c r="B124" s="852"/>
      <c r="C124" s="23" t="s">
        <v>548</v>
      </c>
      <c r="D124" s="856"/>
      <c r="E124" s="853"/>
      <c r="F124" s="855"/>
    </row>
    <row r="125" spans="1:6" ht="24.75" customHeight="1">
      <c r="B125" s="403" t="s">
        <v>549</v>
      </c>
      <c r="C125" s="24" t="s">
        <v>550</v>
      </c>
      <c r="D125" s="19" t="s">
        <v>181</v>
      </c>
      <c r="E125" s="706"/>
      <c r="F125" s="705"/>
    </row>
    <row r="126" spans="1:6" ht="24.75" customHeight="1">
      <c r="B126" s="403" t="s">
        <v>551</v>
      </c>
      <c r="C126" s="24" t="s">
        <v>552</v>
      </c>
      <c r="D126" s="19" t="s">
        <v>182</v>
      </c>
      <c r="E126" s="706"/>
      <c r="F126" s="705"/>
    </row>
    <row r="127" spans="1:6" ht="20.100000000000001" customHeight="1">
      <c r="B127" s="403">
        <v>435</v>
      </c>
      <c r="C127" s="24" t="s">
        <v>553</v>
      </c>
      <c r="D127" s="19" t="s">
        <v>183</v>
      </c>
      <c r="E127" s="706">
        <v>10000</v>
      </c>
      <c r="F127" s="705">
        <v>8000</v>
      </c>
    </row>
    <row r="128" spans="1:6" ht="20.100000000000001" customHeight="1">
      <c r="B128" s="403">
        <v>436</v>
      </c>
      <c r="C128" s="24" t="s">
        <v>554</v>
      </c>
      <c r="D128" s="19" t="s">
        <v>184</v>
      </c>
      <c r="E128" s="706"/>
      <c r="F128" s="705"/>
    </row>
    <row r="129" spans="1:6" ht="20.100000000000001" customHeight="1">
      <c r="B129" s="403" t="s">
        <v>555</v>
      </c>
      <c r="C129" s="24" t="s">
        <v>556</v>
      </c>
      <c r="D129" s="19" t="s">
        <v>185</v>
      </c>
      <c r="E129" s="706"/>
      <c r="F129" s="705"/>
    </row>
    <row r="130" spans="1:6" ht="20.100000000000001" customHeight="1">
      <c r="B130" s="403" t="s">
        <v>555</v>
      </c>
      <c r="C130" s="24" t="s">
        <v>557</v>
      </c>
      <c r="D130" s="19" t="s">
        <v>186</v>
      </c>
      <c r="E130" s="706"/>
      <c r="F130" s="705"/>
    </row>
    <row r="131" spans="1:6" ht="20.100000000000001" customHeight="1">
      <c r="A131" s="44"/>
      <c r="B131" s="852" t="s">
        <v>558</v>
      </c>
      <c r="C131" s="22" t="s">
        <v>559</v>
      </c>
      <c r="D131" s="856" t="s">
        <v>187</v>
      </c>
      <c r="E131" s="857">
        <v>889</v>
      </c>
      <c r="F131" s="854">
        <v>810</v>
      </c>
    </row>
    <row r="132" spans="1:6" ht="15" customHeight="1">
      <c r="A132" s="44"/>
      <c r="B132" s="852"/>
      <c r="C132" s="23" t="s">
        <v>560</v>
      </c>
      <c r="D132" s="856"/>
      <c r="E132" s="857"/>
      <c r="F132" s="855"/>
    </row>
    <row r="133" spans="1:6" ht="20.100000000000001" customHeight="1">
      <c r="B133" s="403" t="s">
        <v>788</v>
      </c>
      <c r="C133" s="24" t="s">
        <v>561</v>
      </c>
      <c r="D133" s="19" t="s">
        <v>188</v>
      </c>
      <c r="E133" s="706">
        <v>300</v>
      </c>
      <c r="F133" s="705">
        <v>810</v>
      </c>
    </row>
    <row r="134" spans="1:6" ht="24.75" customHeight="1">
      <c r="B134" s="403" t="s">
        <v>562</v>
      </c>
      <c r="C134" s="24" t="s">
        <v>789</v>
      </c>
      <c r="D134" s="19" t="s">
        <v>189</v>
      </c>
      <c r="E134" s="706">
        <v>589</v>
      </c>
      <c r="F134" s="705"/>
    </row>
    <row r="135" spans="1:6" ht="20.100000000000001" customHeight="1">
      <c r="B135" s="403">
        <v>481</v>
      </c>
      <c r="C135" s="24" t="s">
        <v>563</v>
      </c>
      <c r="D135" s="19" t="s">
        <v>190</v>
      </c>
      <c r="E135" s="706"/>
      <c r="F135" s="705"/>
    </row>
    <row r="136" spans="1:6" ht="36.75" customHeight="1">
      <c r="B136" s="403">
        <v>427</v>
      </c>
      <c r="C136" s="24" t="s">
        <v>564</v>
      </c>
      <c r="D136" s="19" t="s">
        <v>191</v>
      </c>
      <c r="E136" s="706"/>
      <c r="F136" s="705"/>
    </row>
    <row r="137" spans="1:6" ht="33" customHeight="1">
      <c r="A137" s="44"/>
      <c r="B137" s="402" t="s">
        <v>565</v>
      </c>
      <c r="C137" s="24" t="s">
        <v>566</v>
      </c>
      <c r="D137" s="19" t="s">
        <v>192</v>
      </c>
      <c r="E137" s="706"/>
      <c r="F137" s="705"/>
    </row>
    <row r="138" spans="1:6" ht="20.100000000000001" customHeight="1">
      <c r="A138" s="44"/>
      <c r="B138" s="852"/>
      <c r="C138" s="20" t="s">
        <v>567</v>
      </c>
      <c r="D138" s="856" t="s">
        <v>193</v>
      </c>
      <c r="E138" s="853"/>
      <c r="F138" s="854"/>
    </row>
    <row r="139" spans="1:6" ht="23.25" customHeight="1">
      <c r="A139" s="44"/>
      <c r="B139" s="852"/>
      <c r="C139" s="21" t="s">
        <v>568</v>
      </c>
      <c r="D139" s="856"/>
      <c r="E139" s="853"/>
      <c r="F139" s="855"/>
    </row>
    <row r="140" spans="1:6" ht="20.100000000000001" customHeight="1">
      <c r="A140" s="44"/>
      <c r="B140" s="852"/>
      <c r="C140" s="20" t="s">
        <v>569</v>
      </c>
      <c r="D140" s="856" t="s">
        <v>194</v>
      </c>
      <c r="E140" s="853">
        <v>89133</v>
      </c>
      <c r="F140" s="854">
        <v>72022</v>
      </c>
    </row>
    <row r="141" spans="1:6" ht="12" customHeight="1">
      <c r="A141" s="44"/>
      <c r="B141" s="852"/>
      <c r="C141" s="21" t="s">
        <v>570</v>
      </c>
      <c r="D141" s="856"/>
      <c r="E141" s="853"/>
      <c r="F141" s="855"/>
    </row>
    <row r="142" spans="1:6" ht="20.100000000000001" customHeight="1" thickBot="1">
      <c r="A142" s="44"/>
      <c r="B142" s="405">
        <v>89</v>
      </c>
      <c r="C142" s="30" t="s">
        <v>571</v>
      </c>
      <c r="D142" s="31" t="s">
        <v>195</v>
      </c>
      <c r="E142" s="40"/>
      <c r="F142" s="41"/>
    </row>
  </sheetData>
  <mergeCells count="73"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  <mergeCell ref="E56:E57"/>
    <mergeCell ref="F56:F57"/>
    <mergeCell ref="B49:B50"/>
    <mergeCell ref="D49:D50"/>
    <mergeCell ref="B56:B57"/>
    <mergeCell ref="E49:E50"/>
    <mergeCell ref="F49:F50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131:E132"/>
    <mergeCell ref="F131:F132"/>
    <mergeCell ref="E138:E139"/>
    <mergeCell ref="F138:F139"/>
    <mergeCell ref="E140:E141"/>
    <mergeCell ref="F140:F141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B98:B99"/>
    <mergeCell ref="D98:D99"/>
    <mergeCell ref="B110:B111"/>
    <mergeCell ref="D110:D111"/>
    <mergeCell ref="B113:B114"/>
    <mergeCell ref="D113:D114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8:B9"/>
    <mergeCell ref="D8:D9"/>
    <mergeCell ref="B10:B11"/>
    <mergeCell ref="D10:D11"/>
    <mergeCell ref="E8:E9"/>
    <mergeCell ref="B27:B28"/>
    <mergeCell ref="E10:E11"/>
    <mergeCell ref="F10:F11"/>
    <mergeCell ref="B40:B41"/>
    <mergeCell ref="D40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3">
    <tabColor theme="6" tint="0.59999389629810485"/>
  </sheetPr>
  <dimension ref="A1:G68"/>
  <sheetViews>
    <sheetView showGridLines="0" workbookViewId="0">
      <selection activeCell="G9" sqref="G9"/>
    </sheetView>
  </sheetViews>
  <sheetFormatPr defaultRowHeight="15.75"/>
  <cols>
    <col min="1" max="1" width="3.42578125" style="48" customWidth="1"/>
    <col min="2" max="2" width="59.5703125" style="48" customWidth="1"/>
    <col min="3" max="3" width="9.42578125" style="48" customWidth="1"/>
    <col min="4" max="7" width="15.7109375" style="1" customWidth="1"/>
    <col min="8" max="16384" width="9.140625" style="48"/>
  </cols>
  <sheetData>
    <row r="1" spans="1:7">
      <c r="G1" s="79" t="s">
        <v>755</v>
      </c>
    </row>
    <row r="2" spans="1:7" s="4" customFormat="1" ht="21.75" customHeight="1">
      <c r="B2" s="878" t="s">
        <v>43</v>
      </c>
      <c r="C2" s="878"/>
      <c r="D2" s="878"/>
      <c r="E2" s="878"/>
      <c r="F2" s="878"/>
      <c r="G2" s="878"/>
    </row>
    <row r="3" spans="1:7" s="4" customFormat="1" ht="14.25" customHeight="1">
      <c r="B3" s="879" t="s">
        <v>830</v>
      </c>
      <c r="C3" s="879"/>
      <c r="D3" s="879"/>
      <c r="E3" s="879"/>
      <c r="F3" s="879"/>
      <c r="G3" s="879"/>
    </row>
    <row r="4" spans="1:7" ht="16.5" thickBot="1">
      <c r="D4" s="48"/>
      <c r="E4" s="48"/>
      <c r="F4" s="48"/>
      <c r="G4" s="42" t="s">
        <v>198</v>
      </c>
    </row>
    <row r="5" spans="1:7" ht="19.5" customHeight="1">
      <c r="B5" s="964" t="s">
        <v>666</v>
      </c>
      <c r="C5" s="966" t="s">
        <v>40</v>
      </c>
      <c r="D5" s="935" t="s">
        <v>65</v>
      </c>
      <c r="E5" s="936"/>
      <c r="F5" s="936"/>
      <c r="G5" s="937"/>
    </row>
    <row r="6" spans="1:7" ht="36.75" customHeight="1">
      <c r="A6" s="104"/>
      <c r="B6" s="965"/>
      <c r="C6" s="967"/>
      <c r="D6" s="375" t="s">
        <v>831</v>
      </c>
      <c r="E6" s="376" t="s">
        <v>827</v>
      </c>
      <c r="F6" s="375" t="s">
        <v>832</v>
      </c>
      <c r="G6" s="377" t="s">
        <v>833</v>
      </c>
    </row>
    <row r="7" spans="1:7" ht="15" customHeight="1" thickBot="1">
      <c r="A7" s="104"/>
      <c r="B7" s="32">
        <v>1</v>
      </c>
      <c r="C7" s="29">
        <v>2</v>
      </c>
      <c r="D7" s="29">
        <v>3</v>
      </c>
      <c r="E7" s="29">
        <v>4</v>
      </c>
      <c r="F7" s="29">
        <v>5</v>
      </c>
      <c r="G7" s="56">
        <v>6</v>
      </c>
    </row>
    <row r="8" spans="1:7" s="65" customFormat="1" ht="20.100000000000001" customHeight="1">
      <c r="A8" s="71"/>
      <c r="B8" s="68" t="s">
        <v>667</v>
      </c>
      <c r="C8" s="378"/>
      <c r="D8" s="85"/>
      <c r="E8" s="85"/>
      <c r="F8" s="85"/>
      <c r="G8" s="86"/>
    </row>
    <row r="9" spans="1:7" s="65" customFormat="1" ht="20.100000000000001" customHeight="1">
      <c r="A9" s="71"/>
      <c r="B9" s="379" t="s">
        <v>668</v>
      </c>
      <c r="C9" s="380">
        <v>3001</v>
      </c>
      <c r="D9" s="381">
        <f t="shared" ref="D9:F9" si="0">SUM(D10:D13)</f>
        <v>76000</v>
      </c>
      <c r="E9" s="381">
        <f t="shared" si="0"/>
        <v>152000</v>
      </c>
      <c r="F9" s="381">
        <f t="shared" si="0"/>
        <v>228000</v>
      </c>
      <c r="G9" s="381">
        <f>SUM(G10:G13)</f>
        <v>304000</v>
      </c>
    </row>
    <row r="10" spans="1:7" s="65" customFormat="1" ht="20.100000000000001" customHeight="1">
      <c r="A10" s="71"/>
      <c r="B10" s="69" t="s">
        <v>669</v>
      </c>
      <c r="C10" s="16">
        <v>3002</v>
      </c>
      <c r="D10" s="99">
        <f>SUM(G10/4)</f>
        <v>70750</v>
      </c>
      <c r="E10" s="85">
        <f>SUM(G10/2)</f>
        <v>141500</v>
      </c>
      <c r="F10" s="85">
        <f>SUM(D10:E10)</f>
        <v>212250</v>
      </c>
      <c r="G10" s="86">
        <v>283000</v>
      </c>
    </row>
    <row r="11" spans="1:7" s="65" customFormat="1" ht="20.100000000000001" customHeight="1">
      <c r="A11" s="71"/>
      <c r="B11" s="69" t="s">
        <v>670</v>
      </c>
      <c r="C11" s="16">
        <v>3003</v>
      </c>
      <c r="D11" s="85"/>
      <c r="E11" s="85"/>
      <c r="F11" s="85"/>
      <c r="G11" s="86"/>
    </row>
    <row r="12" spans="1:7" s="65" customFormat="1" ht="20.100000000000001" customHeight="1">
      <c r="A12" s="71"/>
      <c r="B12" s="69" t="s">
        <v>671</v>
      </c>
      <c r="C12" s="16">
        <v>3004</v>
      </c>
      <c r="D12" s="85">
        <v>1250</v>
      </c>
      <c r="E12" s="85">
        <v>2500</v>
      </c>
      <c r="F12" s="85">
        <v>3750</v>
      </c>
      <c r="G12" s="86">
        <v>5000</v>
      </c>
    </row>
    <row r="13" spans="1:7" s="65" customFormat="1" ht="20.100000000000001" customHeight="1">
      <c r="A13" s="71"/>
      <c r="B13" s="69" t="s">
        <v>771</v>
      </c>
      <c r="C13" s="16">
        <v>3005</v>
      </c>
      <c r="D13" s="85">
        <v>4000</v>
      </c>
      <c r="E13" s="85">
        <v>8000</v>
      </c>
      <c r="F13" s="85">
        <v>12000</v>
      </c>
      <c r="G13" s="86">
        <v>16000</v>
      </c>
    </row>
    <row r="14" spans="1:7" s="65" customFormat="1" ht="20.100000000000001" customHeight="1">
      <c r="A14" s="71"/>
      <c r="B14" s="379" t="s">
        <v>672</v>
      </c>
      <c r="C14" s="383">
        <v>3006</v>
      </c>
      <c r="D14" s="381">
        <f t="shared" ref="D14:F14" si="1">SUM(D15:D21)</f>
        <v>72604</v>
      </c>
      <c r="E14" s="381">
        <f t="shared" si="1"/>
        <v>145208</v>
      </c>
      <c r="F14" s="381">
        <f t="shared" si="1"/>
        <v>217812</v>
      </c>
      <c r="G14" s="381">
        <f>SUM(G15:G21)</f>
        <v>290416</v>
      </c>
    </row>
    <row r="15" spans="1:7" s="65" customFormat="1" ht="20.100000000000001" customHeight="1">
      <c r="A15" s="71"/>
      <c r="B15" s="69" t="s">
        <v>673</v>
      </c>
      <c r="C15" s="16">
        <v>3007</v>
      </c>
      <c r="D15" s="99">
        <f>SUM(G15/4)</f>
        <v>45000</v>
      </c>
      <c r="E15" s="85">
        <f>SUM(G15/2)</f>
        <v>90000</v>
      </c>
      <c r="F15" s="85">
        <f>SUM(D15:E15)</f>
        <v>135000</v>
      </c>
      <c r="G15" s="86">
        <v>180000</v>
      </c>
    </row>
    <row r="16" spans="1:7" s="65" customFormat="1" ht="20.100000000000001" customHeight="1">
      <c r="A16" s="71"/>
      <c r="B16" s="69" t="s">
        <v>674</v>
      </c>
      <c r="C16" s="16">
        <v>3008</v>
      </c>
      <c r="D16" s="85"/>
      <c r="E16" s="85"/>
      <c r="F16" s="85"/>
      <c r="G16" s="86"/>
    </row>
    <row r="17" spans="1:7" s="65" customFormat="1" ht="20.100000000000001" customHeight="1">
      <c r="A17" s="71"/>
      <c r="B17" s="69" t="s">
        <v>675</v>
      </c>
      <c r="C17" s="16">
        <v>3009</v>
      </c>
      <c r="D17" s="99">
        <f>SUM(G17/4)</f>
        <v>26959</v>
      </c>
      <c r="E17" s="85">
        <f>SUM(G17/2)</f>
        <v>53918</v>
      </c>
      <c r="F17" s="85">
        <f>SUM(D17:E17)</f>
        <v>80877</v>
      </c>
      <c r="G17" s="86">
        <v>107836</v>
      </c>
    </row>
    <row r="18" spans="1:7" s="65" customFormat="1" ht="20.100000000000001" customHeight="1">
      <c r="A18" s="71"/>
      <c r="B18" s="69" t="s">
        <v>676</v>
      </c>
      <c r="C18" s="16">
        <v>3010</v>
      </c>
      <c r="D18" s="99">
        <f>SUM(G18/4)</f>
        <v>345</v>
      </c>
      <c r="E18" s="85">
        <f>SUM(G18/2)</f>
        <v>690</v>
      </c>
      <c r="F18" s="85">
        <f>SUM(D18:E18)</f>
        <v>1035</v>
      </c>
      <c r="G18" s="86">
        <v>1380</v>
      </c>
    </row>
    <row r="19" spans="1:7" s="65" customFormat="1" ht="20.100000000000001" customHeight="1">
      <c r="A19" s="71"/>
      <c r="B19" s="69" t="s">
        <v>677</v>
      </c>
      <c r="C19" s="16">
        <v>3011</v>
      </c>
      <c r="D19" s="100"/>
      <c r="E19" s="100"/>
      <c r="F19" s="100"/>
      <c r="G19" s="101"/>
    </row>
    <row r="20" spans="1:7" s="65" customFormat="1" ht="20.100000000000001" customHeight="1">
      <c r="A20" s="71"/>
      <c r="B20" s="69" t="s">
        <v>678</v>
      </c>
      <c r="C20" s="16">
        <v>3012</v>
      </c>
      <c r="D20" s="85">
        <v>100</v>
      </c>
      <c r="E20" s="85">
        <v>200</v>
      </c>
      <c r="F20" s="85">
        <v>300</v>
      </c>
      <c r="G20" s="86">
        <v>400</v>
      </c>
    </row>
    <row r="21" spans="1:7" s="65" customFormat="1" ht="20.100000000000001" customHeight="1">
      <c r="A21" s="71"/>
      <c r="B21" s="69" t="s">
        <v>679</v>
      </c>
      <c r="C21" s="16">
        <v>3013</v>
      </c>
      <c r="D21" s="85">
        <v>200</v>
      </c>
      <c r="E21" s="85">
        <v>400</v>
      </c>
      <c r="F21" s="85">
        <v>600</v>
      </c>
      <c r="G21" s="86">
        <v>800</v>
      </c>
    </row>
    <row r="22" spans="1:7" s="65" customFormat="1" ht="20.100000000000001" customHeight="1">
      <c r="A22" s="71"/>
      <c r="B22" s="69" t="s">
        <v>769</v>
      </c>
      <c r="C22" s="16">
        <v>3014</v>
      </c>
      <c r="D22" s="99"/>
      <c r="E22" s="99"/>
      <c r="F22" s="99"/>
      <c r="G22" s="102"/>
    </row>
    <row r="23" spans="1:7" s="65" customFormat="1" ht="20.100000000000001" customHeight="1">
      <c r="A23" s="71"/>
      <c r="B23" s="69" t="s">
        <v>680</v>
      </c>
      <c r="C23" s="16">
        <v>3015</v>
      </c>
      <c r="D23" s="85">
        <f t="shared" ref="D23:F23" si="2">SUM(D9-D14)</f>
        <v>3396</v>
      </c>
      <c r="E23" s="85">
        <f t="shared" si="2"/>
        <v>6792</v>
      </c>
      <c r="F23" s="85">
        <f t="shared" si="2"/>
        <v>10188</v>
      </c>
      <c r="G23" s="85">
        <f>SUM(G9-G14)</f>
        <v>13584</v>
      </c>
    </row>
    <row r="24" spans="1:7" s="65" customFormat="1" ht="20.100000000000001" customHeight="1">
      <c r="A24" s="71"/>
      <c r="B24" s="69" t="s">
        <v>681</v>
      </c>
      <c r="C24" s="16">
        <v>3016</v>
      </c>
      <c r="D24" s="85"/>
      <c r="E24" s="85"/>
      <c r="F24" s="85"/>
      <c r="G24" s="86"/>
    </row>
    <row r="25" spans="1:7" s="65" customFormat="1" ht="20.100000000000001" customHeight="1">
      <c r="A25" s="71"/>
      <c r="B25" s="70" t="s">
        <v>682</v>
      </c>
      <c r="C25" s="16"/>
      <c r="D25" s="85"/>
      <c r="E25" s="85"/>
      <c r="F25" s="85"/>
      <c r="G25" s="86"/>
    </row>
    <row r="26" spans="1:7" s="65" customFormat="1" ht="20.100000000000001" customHeight="1">
      <c r="A26" s="71"/>
      <c r="B26" s="379" t="s">
        <v>132</v>
      </c>
      <c r="C26" s="383">
        <v>3017</v>
      </c>
      <c r="D26" s="381">
        <v>0</v>
      </c>
      <c r="E26" s="381">
        <v>0</v>
      </c>
      <c r="F26" s="381">
        <v>0</v>
      </c>
      <c r="G26" s="382">
        <v>0</v>
      </c>
    </row>
    <row r="27" spans="1:7" s="65" customFormat="1" ht="20.100000000000001" customHeight="1">
      <c r="A27" s="71"/>
      <c r="B27" s="69" t="s">
        <v>683</v>
      </c>
      <c r="C27" s="16">
        <v>3018</v>
      </c>
      <c r="D27" s="85"/>
      <c r="E27" s="85"/>
      <c r="F27" s="85"/>
      <c r="G27" s="86"/>
    </row>
    <row r="28" spans="1:7" s="65" customFormat="1" ht="27.75" customHeight="1">
      <c r="A28" s="71"/>
      <c r="B28" s="69" t="s">
        <v>684</v>
      </c>
      <c r="C28" s="16">
        <v>3019</v>
      </c>
      <c r="D28" s="85"/>
      <c r="E28" s="85"/>
      <c r="F28" s="85"/>
      <c r="G28" s="86"/>
    </row>
    <row r="29" spans="1:7" s="65" customFormat="1" ht="20.100000000000001" customHeight="1">
      <c r="A29" s="71"/>
      <c r="B29" s="69" t="s">
        <v>685</v>
      </c>
      <c r="C29" s="16">
        <v>3020</v>
      </c>
      <c r="D29" s="85"/>
      <c r="E29" s="85"/>
      <c r="F29" s="85"/>
      <c r="G29" s="86"/>
    </row>
    <row r="30" spans="1:7" s="65" customFormat="1" ht="20.100000000000001" customHeight="1">
      <c r="A30" s="71"/>
      <c r="B30" s="69" t="s">
        <v>686</v>
      </c>
      <c r="C30" s="16">
        <v>3021</v>
      </c>
      <c r="D30" s="85"/>
      <c r="E30" s="85"/>
      <c r="F30" s="85"/>
      <c r="G30" s="86"/>
    </row>
    <row r="31" spans="1:7" s="65" customFormat="1" ht="20.100000000000001" customHeight="1">
      <c r="A31" s="71"/>
      <c r="B31" s="69" t="s">
        <v>32</v>
      </c>
      <c r="C31" s="16">
        <v>3022</v>
      </c>
      <c r="D31" s="85"/>
      <c r="E31" s="85"/>
      <c r="F31" s="85"/>
      <c r="G31" s="86"/>
    </row>
    <row r="32" spans="1:7" s="65" customFormat="1" ht="20.100000000000001" customHeight="1">
      <c r="A32" s="71"/>
      <c r="B32" s="379" t="s">
        <v>133</v>
      </c>
      <c r="C32" s="383">
        <v>3023</v>
      </c>
      <c r="D32" s="384">
        <v>1875</v>
      </c>
      <c r="E32" s="384">
        <v>3750</v>
      </c>
      <c r="F32" s="384">
        <v>5625</v>
      </c>
      <c r="G32" s="385">
        <v>7500</v>
      </c>
    </row>
    <row r="33" spans="1:7" s="65" customFormat="1" ht="20.100000000000001" customHeight="1">
      <c r="A33" s="71"/>
      <c r="B33" s="69" t="s">
        <v>687</v>
      </c>
      <c r="C33" s="16">
        <v>3024</v>
      </c>
      <c r="D33" s="85"/>
      <c r="E33" s="85"/>
      <c r="F33" s="85"/>
      <c r="G33" s="86"/>
    </row>
    <row r="34" spans="1:7" s="65" customFormat="1" ht="34.5" customHeight="1">
      <c r="A34" s="71"/>
      <c r="B34" s="69" t="s">
        <v>688</v>
      </c>
      <c r="C34" s="16">
        <v>3025</v>
      </c>
      <c r="D34" s="85">
        <v>1875</v>
      </c>
      <c r="E34" s="85">
        <v>3750</v>
      </c>
      <c r="F34" s="85">
        <v>5625</v>
      </c>
      <c r="G34" s="86">
        <v>7500</v>
      </c>
    </row>
    <row r="35" spans="1:7" s="65" customFormat="1" ht="20.100000000000001" customHeight="1">
      <c r="A35" s="71"/>
      <c r="B35" s="69" t="s">
        <v>689</v>
      </c>
      <c r="C35" s="16">
        <v>3026</v>
      </c>
      <c r="D35" s="99"/>
      <c r="E35" s="99"/>
      <c r="F35" s="99"/>
      <c r="G35" s="102"/>
    </row>
    <row r="36" spans="1:7" s="65" customFormat="1" ht="20.100000000000001" customHeight="1">
      <c r="A36" s="71"/>
      <c r="B36" s="69" t="s">
        <v>690</v>
      </c>
      <c r="C36" s="16">
        <v>3027</v>
      </c>
      <c r="D36" s="85"/>
      <c r="E36" s="85"/>
      <c r="F36" s="85"/>
      <c r="G36" s="86"/>
    </row>
    <row r="37" spans="1:7" s="65" customFormat="1" ht="20.100000000000001" customHeight="1">
      <c r="A37" s="71"/>
      <c r="B37" s="69" t="s">
        <v>691</v>
      </c>
      <c r="C37" s="16">
        <v>3028</v>
      </c>
      <c r="D37" s="85">
        <v>1875</v>
      </c>
      <c r="E37" s="85">
        <v>3750</v>
      </c>
      <c r="F37" s="85">
        <v>5625</v>
      </c>
      <c r="G37" s="86">
        <v>7500</v>
      </c>
    </row>
    <row r="38" spans="1:7" s="65" customFormat="1" ht="26.25" customHeight="1">
      <c r="A38" s="71"/>
      <c r="B38" s="70" t="s">
        <v>692</v>
      </c>
      <c r="C38" s="16"/>
      <c r="D38" s="85"/>
      <c r="E38" s="85"/>
      <c r="F38" s="85"/>
      <c r="G38" s="86"/>
    </row>
    <row r="39" spans="1:7" s="65" customFormat="1" ht="20.100000000000001" customHeight="1">
      <c r="A39" s="71"/>
      <c r="B39" s="379" t="s">
        <v>693</v>
      </c>
      <c r="C39" s="383">
        <v>3029</v>
      </c>
      <c r="D39" s="381">
        <v>0</v>
      </c>
      <c r="E39" s="381">
        <v>0</v>
      </c>
      <c r="F39" s="381">
        <v>0</v>
      </c>
      <c r="G39" s="382">
        <v>0</v>
      </c>
    </row>
    <row r="40" spans="1:7" s="65" customFormat="1" ht="20.100000000000001" customHeight="1">
      <c r="A40" s="71"/>
      <c r="B40" s="69" t="s">
        <v>33</v>
      </c>
      <c r="C40" s="16">
        <v>3030</v>
      </c>
      <c r="D40" s="85"/>
      <c r="E40" s="85"/>
      <c r="F40" s="85"/>
      <c r="G40" s="86"/>
    </row>
    <row r="41" spans="1:7" s="65" customFormat="1" ht="20.100000000000001" customHeight="1">
      <c r="A41" s="71"/>
      <c r="B41" s="69" t="s">
        <v>694</v>
      </c>
      <c r="C41" s="16">
        <v>3031</v>
      </c>
      <c r="D41" s="85"/>
      <c r="E41" s="85"/>
      <c r="F41" s="85"/>
      <c r="G41" s="86"/>
    </row>
    <row r="42" spans="1:7" s="65" customFormat="1" ht="20.100000000000001" customHeight="1">
      <c r="A42" s="71"/>
      <c r="B42" s="69" t="s">
        <v>695</v>
      </c>
      <c r="C42" s="16">
        <v>3032</v>
      </c>
      <c r="D42" s="85"/>
      <c r="E42" s="85"/>
      <c r="F42" s="85"/>
      <c r="G42" s="86"/>
    </row>
    <row r="43" spans="1:7" s="65" customFormat="1" ht="20.100000000000001" customHeight="1">
      <c r="A43" s="71"/>
      <c r="B43" s="69" t="s">
        <v>696</v>
      </c>
      <c r="C43" s="16">
        <v>3033</v>
      </c>
      <c r="D43" s="85"/>
      <c r="E43" s="85"/>
      <c r="F43" s="85"/>
      <c r="G43" s="86"/>
    </row>
    <row r="44" spans="1:7" s="65" customFormat="1" ht="20.100000000000001" customHeight="1">
      <c r="A44" s="71"/>
      <c r="B44" s="69" t="s">
        <v>697</v>
      </c>
      <c r="C44" s="16">
        <v>3034</v>
      </c>
      <c r="D44" s="85"/>
      <c r="E44" s="85"/>
      <c r="F44" s="85"/>
      <c r="G44" s="86"/>
    </row>
    <row r="45" spans="1:7" s="65" customFormat="1" ht="20.100000000000001" customHeight="1">
      <c r="A45" s="71"/>
      <c r="B45" s="69" t="s">
        <v>698</v>
      </c>
      <c r="C45" s="16">
        <v>3035</v>
      </c>
      <c r="D45" s="85"/>
      <c r="E45" s="85"/>
      <c r="F45" s="85"/>
      <c r="G45" s="86"/>
    </row>
    <row r="46" spans="1:7" s="65" customFormat="1" ht="20.100000000000001" customHeight="1">
      <c r="A46" s="71"/>
      <c r="B46" s="69" t="s">
        <v>770</v>
      </c>
      <c r="C46" s="16">
        <v>3036</v>
      </c>
      <c r="D46" s="85"/>
      <c r="E46" s="85"/>
      <c r="F46" s="85"/>
      <c r="G46" s="86"/>
    </row>
    <row r="47" spans="1:7" s="65" customFormat="1" ht="20.100000000000001" customHeight="1">
      <c r="A47" s="71"/>
      <c r="B47" s="379" t="s">
        <v>699</v>
      </c>
      <c r="C47" s="383">
        <v>3037</v>
      </c>
      <c r="D47" s="381">
        <v>300</v>
      </c>
      <c r="E47" s="381">
        <v>600</v>
      </c>
      <c r="F47" s="381">
        <v>900</v>
      </c>
      <c r="G47" s="382">
        <v>1200</v>
      </c>
    </row>
    <row r="48" spans="1:7" s="65" customFormat="1" ht="20.100000000000001" customHeight="1">
      <c r="A48" s="71"/>
      <c r="B48" s="69" t="s">
        <v>700</v>
      </c>
      <c r="C48" s="16">
        <v>3038</v>
      </c>
      <c r="D48" s="85"/>
      <c r="E48" s="85"/>
      <c r="F48" s="85"/>
      <c r="G48" s="86"/>
    </row>
    <row r="49" spans="1:7" s="65" customFormat="1" ht="20.100000000000001" customHeight="1">
      <c r="A49" s="71"/>
      <c r="B49" s="69" t="s">
        <v>694</v>
      </c>
      <c r="C49" s="16">
        <v>3039</v>
      </c>
      <c r="D49" s="85">
        <v>300</v>
      </c>
      <c r="E49" s="85">
        <v>600</v>
      </c>
      <c r="F49" s="85">
        <v>900</v>
      </c>
      <c r="G49" s="86">
        <v>1200</v>
      </c>
    </row>
    <row r="50" spans="1:7" s="65" customFormat="1" ht="20.100000000000001" customHeight="1">
      <c r="A50" s="71"/>
      <c r="B50" s="69" t="s">
        <v>695</v>
      </c>
      <c r="C50" s="16">
        <v>3040</v>
      </c>
      <c r="D50" s="85"/>
      <c r="E50" s="85"/>
      <c r="F50" s="85"/>
      <c r="G50" s="86"/>
    </row>
    <row r="51" spans="1:7" s="65" customFormat="1" ht="20.100000000000001" customHeight="1">
      <c r="A51" s="71"/>
      <c r="B51" s="69" t="s">
        <v>696</v>
      </c>
      <c r="C51" s="16">
        <v>3041</v>
      </c>
      <c r="D51" s="100"/>
      <c r="E51" s="100"/>
      <c r="F51" s="100"/>
      <c r="G51" s="101"/>
    </row>
    <row r="52" spans="1:7" s="65" customFormat="1" ht="20.100000000000001" customHeight="1">
      <c r="A52" s="71"/>
      <c r="B52" s="69" t="s">
        <v>697</v>
      </c>
      <c r="C52" s="51">
        <v>3042</v>
      </c>
      <c r="D52" s="85"/>
      <c r="E52" s="85"/>
      <c r="F52" s="85"/>
      <c r="G52" s="86"/>
    </row>
    <row r="53" spans="1:7" s="65" customFormat="1" ht="20.100000000000001" customHeight="1">
      <c r="A53" s="71"/>
      <c r="B53" s="69" t="s">
        <v>701</v>
      </c>
      <c r="C53" s="51">
        <v>3043</v>
      </c>
      <c r="D53" s="85"/>
      <c r="E53" s="85"/>
      <c r="F53" s="85"/>
      <c r="G53" s="86"/>
    </row>
    <row r="54" spans="1:7" s="65" customFormat="1" ht="20.100000000000001" customHeight="1">
      <c r="A54" s="71"/>
      <c r="B54" s="69" t="s">
        <v>702</v>
      </c>
      <c r="C54" s="51">
        <v>3044</v>
      </c>
      <c r="D54" s="85"/>
      <c r="E54" s="85"/>
      <c r="F54" s="85"/>
      <c r="G54" s="86"/>
    </row>
    <row r="55" spans="1:7" s="65" customFormat="1" ht="20.100000000000001" customHeight="1">
      <c r="A55" s="71"/>
      <c r="B55" s="69" t="s">
        <v>703</v>
      </c>
      <c r="C55" s="51">
        <v>3045</v>
      </c>
      <c r="D55" s="85"/>
      <c r="E55" s="85"/>
      <c r="F55" s="85"/>
      <c r="G55" s="86"/>
    </row>
    <row r="56" spans="1:7" s="65" customFormat="1" ht="20.100000000000001" customHeight="1">
      <c r="A56" s="71"/>
      <c r="B56" s="69" t="s">
        <v>704</v>
      </c>
      <c r="C56" s="51">
        <v>3046</v>
      </c>
      <c r="D56" s="85"/>
      <c r="E56" s="85"/>
      <c r="F56" s="85"/>
      <c r="G56" s="86"/>
    </row>
    <row r="57" spans="1:7" s="65" customFormat="1" ht="20.100000000000001" customHeight="1">
      <c r="A57" s="71"/>
      <c r="B57" s="69" t="s">
        <v>705</v>
      </c>
      <c r="C57" s="51">
        <v>3047</v>
      </c>
      <c r="D57" s="85">
        <v>300</v>
      </c>
      <c r="E57" s="85">
        <v>600</v>
      </c>
      <c r="F57" s="85">
        <v>900</v>
      </c>
      <c r="G57" s="86">
        <v>1200</v>
      </c>
    </row>
    <row r="58" spans="1:7" s="65" customFormat="1" ht="20.100000000000001" customHeight="1">
      <c r="A58" s="71"/>
      <c r="B58" s="70" t="s">
        <v>706</v>
      </c>
      <c r="C58" s="51">
        <v>3048</v>
      </c>
      <c r="D58" s="719">
        <f t="shared" ref="D58:F58" si="3">SUM(D9+D26+D39)</f>
        <v>76000</v>
      </c>
      <c r="E58" s="719">
        <f t="shared" si="3"/>
        <v>152000</v>
      </c>
      <c r="F58" s="719">
        <f t="shared" si="3"/>
        <v>228000</v>
      </c>
      <c r="G58" s="719">
        <f>SUM(G9+G26+G39)</f>
        <v>304000</v>
      </c>
    </row>
    <row r="59" spans="1:7" s="65" customFormat="1" ht="20.100000000000001" customHeight="1">
      <c r="A59" s="71"/>
      <c r="B59" s="70" t="s">
        <v>707</v>
      </c>
      <c r="C59" s="51">
        <v>3049</v>
      </c>
      <c r="D59" s="719">
        <f t="shared" ref="D59:F59" si="4">SUM(D14+D32+D47)</f>
        <v>74779</v>
      </c>
      <c r="E59" s="719">
        <f t="shared" si="4"/>
        <v>149558</v>
      </c>
      <c r="F59" s="719">
        <f t="shared" si="4"/>
        <v>224337</v>
      </c>
      <c r="G59" s="719">
        <f>SUM(G14+G32+G47)</f>
        <v>299116</v>
      </c>
    </row>
    <row r="60" spans="1:7" s="65" customFormat="1" ht="20.100000000000001" customHeight="1">
      <c r="A60" s="71"/>
      <c r="B60" s="379" t="s">
        <v>708</v>
      </c>
      <c r="C60" s="386">
        <v>3050</v>
      </c>
      <c r="D60" s="381">
        <f t="shared" ref="D60:F60" si="5">SUM(D58-D59)</f>
        <v>1221</v>
      </c>
      <c r="E60" s="381">
        <f t="shared" si="5"/>
        <v>2442</v>
      </c>
      <c r="F60" s="381">
        <f t="shared" si="5"/>
        <v>3663</v>
      </c>
      <c r="G60" s="381">
        <f>SUM(G58-G59)</f>
        <v>4884</v>
      </c>
    </row>
    <row r="61" spans="1:7" s="65" customFormat="1" ht="20.100000000000001" customHeight="1">
      <c r="A61" s="71"/>
      <c r="B61" s="379" t="s">
        <v>709</v>
      </c>
      <c r="C61" s="386">
        <v>3051</v>
      </c>
      <c r="D61" s="381"/>
      <c r="E61" s="381"/>
      <c r="F61" s="381"/>
      <c r="G61" s="814"/>
    </row>
    <row r="62" spans="1:7" s="65" customFormat="1" ht="20.100000000000001" customHeight="1">
      <c r="A62" s="71"/>
      <c r="B62" s="379" t="s">
        <v>710</v>
      </c>
      <c r="C62" s="386">
        <v>3052</v>
      </c>
      <c r="D62" s="381">
        <v>937</v>
      </c>
      <c r="E62" s="381">
        <v>937</v>
      </c>
      <c r="F62" s="381">
        <v>937</v>
      </c>
      <c r="G62" s="382">
        <v>937</v>
      </c>
    </row>
    <row r="63" spans="1:7" s="65" customFormat="1" ht="24" customHeight="1">
      <c r="A63" s="71"/>
      <c r="B63" s="70" t="s">
        <v>711</v>
      </c>
      <c r="C63" s="51">
        <v>3053</v>
      </c>
      <c r="D63" s="85"/>
      <c r="E63" s="85"/>
      <c r="F63" s="85"/>
      <c r="G63" s="105"/>
    </row>
    <row r="64" spans="1:7" s="65" customFormat="1" ht="24" customHeight="1">
      <c r="A64" s="71"/>
      <c r="B64" s="70" t="s">
        <v>795</v>
      </c>
      <c r="C64" s="51">
        <v>3054</v>
      </c>
      <c r="D64" s="85"/>
      <c r="E64" s="85"/>
      <c r="F64" s="85"/>
      <c r="G64" s="105"/>
    </row>
    <row r="65" spans="2:7" s="65" customFormat="1" ht="20.100000000000001" customHeight="1">
      <c r="B65" s="387" t="s">
        <v>712</v>
      </c>
      <c r="C65" s="962">
        <v>3055</v>
      </c>
      <c r="D65" s="960">
        <f t="shared" ref="D65:F65" si="6">SUM(D60-D61+D62)</f>
        <v>2158</v>
      </c>
      <c r="E65" s="960">
        <f t="shared" si="6"/>
        <v>3379</v>
      </c>
      <c r="F65" s="960">
        <f t="shared" si="6"/>
        <v>4600</v>
      </c>
      <c r="G65" s="960">
        <f>SUM(G60-G61+G62)</f>
        <v>5821</v>
      </c>
    </row>
    <row r="66" spans="2:7" s="65" customFormat="1" ht="13.5" customHeight="1" thickBot="1">
      <c r="B66" s="388" t="s">
        <v>713</v>
      </c>
      <c r="C66" s="963"/>
      <c r="D66" s="961"/>
      <c r="E66" s="961"/>
      <c r="F66" s="961"/>
      <c r="G66" s="961"/>
    </row>
    <row r="67" spans="2:7">
      <c r="B67" s="50"/>
    </row>
    <row r="68" spans="2:7">
      <c r="B68" s="50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>
    <tabColor theme="6" tint="0.59999389629810485"/>
  </sheetPr>
  <dimension ref="B1:J23"/>
  <sheetViews>
    <sheetView showGridLines="0" zoomScale="85" zoomScaleNormal="85" workbookViewId="0">
      <selection activeCell="F15" sqref="F15"/>
    </sheetView>
  </sheetViews>
  <sheetFormatPr defaultRowHeight="15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>
      <c r="B1" s="107"/>
      <c r="C1" s="107"/>
      <c r="D1" s="107"/>
      <c r="E1" s="107"/>
      <c r="F1" s="107"/>
      <c r="G1" s="133" t="s">
        <v>362</v>
      </c>
    </row>
    <row r="2" spans="2:10" ht="15.75">
      <c r="B2" s="107"/>
      <c r="C2" s="107"/>
      <c r="D2" s="107"/>
      <c r="E2" s="107"/>
      <c r="F2" s="107"/>
    </row>
    <row r="5" spans="2:10" ht="22.5" customHeight="1">
      <c r="B5" s="969" t="s">
        <v>223</v>
      </c>
      <c r="C5" s="969"/>
      <c r="D5" s="969"/>
      <c r="E5" s="969"/>
      <c r="F5" s="969"/>
      <c r="G5" s="969"/>
      <c r="H5" s="108"/>
      <c r="I5" s="108"/>
    </row>
    <row r="6" spans="2:10" ht="15.75">
      <c r="G6" s="67"/>
      <c r="H6" s="67"/>
      <c r="I6" s="67"/>
    </row>
    <row r="7" spans="2:10" ht="15.75" thickBot="1">
      <c r="G7" s="106" t="s">
        <v>46</v>
      </c>
    </row>
    <row r="8" spans="2:10" s="109" customFormat="1" ht="18" customHeight="1">
      <c r="B8" s="970" t="s">
        <v>834</v>
      </c>
      <c r="C8" s="971"/>
      <c r="D8" s="971"/>
      <c r="E8" s="971"/>
      <c r="F8" s="971"/>
      <c r="G8" s="972"/>
      <c r="J8" s="110"/>
    </row>
    <row r="9" spans="2:10" s="109" customFormat="1" ht="21.75" customHeight="1" thickBot="1">
      <c r="B9" s="973"/>
      <c r="C9" s="974"/>
      <c r="D9" s="974"/>
      <c r="E9" s="974"/>
      <c r="F9" s="974"/>
      <c r="G9" s="975"/>
    </row>
    <row r="10" spans="2:10" s="109" customFormat="1" ht="60.75" customHeight="1">
      <c r="B10" s="369" t="s">
        <v>224</v>
      </c>
      <c r="C10" s="373" t="s">
        <v>24</v>
      </c>
      <c r="D10" s="373" t="s">
        <v>225</v>
      </c>
      <c r="E10" s="373" t="s">
        <v>393</v>
      </c>
      <c r="F10" s="373" t="s">
        <v>226</v>
      </c>
      <c r="G10" s="374" t="s">
        <v>392</v>
      </c>
    </row>
    <row r="11" spans="2:10" s="109" customFormat="1" ht="17.25" customHeight="1" thickBot="1">
      <c r="B11" s="111"/>
      <c r="C11" s="132">
        <v>1</v>
      </c>
      <c r="D11" s="132">
        <v>2</v>
      </c>
      <c r="E11" s="132">
        <v>3</v>
      </c>
      <c r="F11" s="132" t="s">
        <v>227</v>
      </c>
      <c r="G11" s="112">
        <v>5</v>
      </c>
    </row>
    <row r="12" spans="2:10" s="109" customFormat="1" ht="33" customHeight="1">
      <c r="B12" s="113" t="s">
        <v>228</v>
      </c>
      <c r="C12" s="95">
        <v>19000000</v>
      </c>
      <c r="D12" s="95">
        <v>18200000</v>
      </c>
      <c r="E12" s="95">
        <v>18200000</v>
      </c>
      <c r="F12" s="114">
        <v>0</v>
      </c>
      <c r="G12" s="115"/>
    </row>
    <row r="13" spans="2:10" s="109" customFormat="1" ht="33" customHeight="1">
      <c r="B13" s="116" t="s">
        <v>229</v>
      </c>
      <c r="C13" s="81"/>
      <c r="D13" s="81"/>
      <c r="E13" s="81"/>
      <c r="F13" s="81"/>
      <c r="G13" s="117"/>
    </row>
    <row r="14" spans="2:10" s="109" customFormat="1" ht="33" customHeight="1" thickBot="1">
      <c r="B14" s="118" t="s">
        <v>21</v>
      </c>
      <c r="C14" s="83">
        <v>19000000</v>
      </c>
      <c r="D14" s="83">
        <v>18200000</v>
      </c>
      <c r="E14" s="83">
        <v>18200000</v>
      </c>
      <c r="F14" s="83">
        <v>0</v>
      </c>
      <c r="G14" s="119"/>
    </row>
    <row r="15" spans="2:10" s="109" customFormat="1" ht="42.75" customHeight="1" thickBot="1">
      <c r="B15" s="120"/>
      <c r="C15" s="121"/>
      <c r="D15" s="2"/>
      <c r="E15" s="122"/>
      <c r="F15" s="123" t="s">
        <v>46</v>
      </c>
      <c r="G15" s="123"/>
    </row>
    <row r="16" spans="2:10" s="109" customFormat="1" ht="33" customHeight="1">
      <c r="B16" s="976" t="s">
        <v>835</v>
      </c>
      <c r="C16" s="977"/>
      <c r="D16" s="977"/>
      <c r="E16" s="977"/>
      <c r="F16" s="978"/>
      <c r="G16" s="124"/>
      <c r="H16" s="125"/>
    </row>
    <row r="17" spans="2:8" s="109" customFormat="1" ht="18.75" thickBot="1">
      <c r="B17" s="370"/>
      <c r="C17" s="371" t="s">
        <v>230</v>
      </c>
      <c r="D17" s="371" t="s">
        <v>231</v>
      </c>
      <c r="E17" s="371" t="s">
        <v>232</v>
      </c>
      <c r="F17" s="372" t="s">
        <v>233</v>
      </c>
      <c r="G17" s="126"/>
    </row>
    <row r="18" spans="2:8" s="109" customFormat="1" ht="33" customHeight="1">
      <c r="B18" s="113" t="s">
        <v>228</v>
      </c>
      <c r="C18" s="114">
        <v>4000000</v>
      </c>
      <c r="D18" s="114">
        <v>8000000</v>
      </c>
      <c r="E18" s="114">
        <v>12000000</v>
      </c>
      <c r="F18" s="127">
        <v>16000000</v>
      </c>
      <c r="G18" s="128"/>
    </row>
    <row r="19" spans="2:8" ht="33" customHeight="1">
      <c r="B19" s="129" t="s">
        <v>229</v>
      </c>
      <c r="C19" s="81"/>
      <c r="D19" s="81"/>
      <c r="E19" s="81"/>
      <c r="F19" s="82"/>
      <c r="G19" s="128"/>
      <c r="H19" s="128"/>
    </row>
    <row r="20" spans="2:8" ht="33" customHeight="1" thickBot="1">
      <c r="B20" s="118" t="s">
        <v>21</v>
      </c>
      <c r="C20" s="114">
        <v>4000000</v>
      </c>
      <c r="D20" s="114">
        <v>8000000</v>
      </c>
      <c r="E20" s="114">
        <v>12000000</v>
      </c>
      <c r="F20" s="127">
        <v>16000000</v>
      </c>
      <c r="G20" s="128"/>
      <c r="H20" s="128"/>
    </row>
    <row r="21" spans="2:8" ht="33" customHeight="1">
      <c r="G21" s="106"/>
    </row>
    <row r="22" spans="2:8" ht="18.75" customHeight="1">
      <c r="B22" s="968" t="s">
        <v>772</v>
      </c>
      <c r="C22" s="968"/>
      <c r="D22" s="968"/>
      <c r="E22" s="968"/>
      <c r="F22" s="968"/>
      <c r="G22" s="968"/>
    </row>
    <row r="23" spans="2:8" ht="18.75" customHeight="1">
      <c r="B23" s="131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theme="6" tint="0.59999389629810485"/>
  </sheetPr>
  <dimension ref="B1:W96"/>
  <sheetViews>
    <sheetView showGridLines="0" tabSelected="1" zoomScale="70" zoomScaleNormal="70" workbookViewId="0">
      <selection activeCell="E14" sqref="E14"/>
    </sheetView>
  </sheetViews>
  <sheetFormatPr defaultRowHeight="15"/>
  <cols>
    <col min="1" max="1" width="4" style="134" customWidth="1"/>
    <col min="2" max="2" width="7.7109375" style="134" customWidth="1"/>
    <col min="3" max="3" width="73.7109375" style="134" customWidth="1"/>
    <col min="4" max="9" width="20.7109375" style="134" customWidth="1"/>
    <col min="10" max="10" width="12.28515625" style="134" customWidth="1"/>
    <col min="11" max="11" width="13.42578125" style="134" customWidth="1"/>
    <col min="12" max="12" width="11.28515625" style="134" customWidth="1"/>
    <col min="13" max="13" width="12.42578125" style="134" customWidth="1"/>
    <col min="14" max="14" width="14.42578125" style="134" customWidth="1"/>
    <col min="15" max="15" width="15.140625" style="134" customWidth="1"/>
    <col min="16" max="16" width="11.28515625" style="134" customWidth="1"/>
    <col min="17" max="17" width="13.140625" style="134" customWidth="1"/>
    <col min="18" max="18" width="13" style="134" customWidth="1"/>
    <col min="19" max="19" width="14.140625" style="134" customWidth="1"/>
    <col min="20" max="20" width="26.5703125" style="134" customWidth="1"/>
    <col min="21" max="16384" width="9.140625" style="134"/>
  </cols>
  <sheetData>
    <row r="1" spans="2:23" ht="18">
      <c r="I1" s="158" t="s">
        <v>361</v>
      </c>
    </row>
    <row r="3" spans="2:23" ht="18">
      <c r="B3" s="989" t="s">
        <v>45</v>
      </c>
      <c r="C3" s="989"/>
      <c r="D3" s="989"/>
      <c r="E3" s="989"/>
      <c r="F3" s="989"/>
      <c r="G3" s="989"/>
      <c r="H3" s="989"/>
      <c r="I3" s="989"/>
    </row>
    <row r="4" spans="2:23" ht="16.5" thickBot="1">
      <c r="C4" s="135"/>
      <c r="D4" s="135"/>
      <c r="E4" s="135"/>
      <c r="F4" s="135"/>
      <c r="G4" s="135"/>
      <c r="H4" s="135"/>
      <c r="I4" s="136" t="s">
        <v>46</v>
      </c>
    </row>
    <row r="5" spans="2:23" ht="25.5" customHeight="1">
      <c r="B5" s="994" t="s">
        <v>256</v>
      </c>
      <c r="C5" s="987" t="s">
        <v>48</v>
      </c>
      <c r="D5" s="982" t="s">
        <v>836</v>
      </c>
      <c r="E5" s="992" t="s">
        <v>837</v>
      </c>
      <c r="F5" s="990" t="s">
        <v>838</v>
      </c>
      <c r="G5" s="985" t="s">
        <v>827</v>
      </c>
      <c r="H5" s="985" t="s">
        <v>828</v>
      </c>
      <c r="I5" s="996" t="s">
        <v>833</v>
      </c>
      <c r="J5" s="981"/>
      <c r="K5" s="159"/>
      <c r="L5" s="981"/>
      <c r="M5" s="984"/>
      <c r="N5" s="981"/>
      <c r="O5" s="984"/>
      <c r="P5" s="981"/>
      <c r="Q5" s="984"/>
      <c r="R5" s="984"/>
      <c r="S5" s="984"/>
      <c r="T5" s="138"/>
      <c r="U5" s="138"/>
      <c r="V5" s="138"/>
      <c r="W5" s="138"/>
    </row>
    <row r="6" spans="2:23" ht="36.75" customHeight="1" thickBot="1">
      <c r="B6" s="995"/>
      <c r="C6" s="988"/>
      <c r="D6" s="983"/>
      <c r="E6" s="993"/>
      <c r="F6" s="991"/>
      <c r="G6" s="986"/>
      <c r="H6" s="986"/>
      <c r="I6" s="997"/>
      <c r="J6" s="981"/>
      <c r="K6" s="160"/>
      <c r="L6" s="981"/>
      <c r="M6" s="981"/>
      <c r="N6" s="981"/>
      <c r="O6" s="984"/>
      <c r="P6" s="981"/>
      <c r="Q6" s="984"/>
      <c r="R6" s="984"/>
      <c r="S6" s="984"/>
      <c r="T6" s="138"/>
      <c r="U6" s="138"/>
      <c r="V6" s="138"/>
      <c r="W6" s="138"/>
    </row>
    <row r="7" spans="2:23" ht="36" customHeight="1">
      <c r="B7" s="139" t="s">
        <v>84</v>
      </c>
      <c r="C7" s="140" t="s">
        <v>115</v>
      </c>
      <c r="D7" s="144">
        <v>29561547</v>
      </c>
      <c r="E7" s="142">
        <v>27562983</v>
      </c>
      <c r="F7" s="141">
        <f>SUM(I7/4)</f>
        <v>8650505.75</v>
      </c>
      <c r="G7" s="143">
        <f>SUM(I7/2)</f>
        <v>17301011.5</v>
      </c>
      <c r="H7" s="143">
        <f>SUM(F7:G7)</f>
        <v>25951517.25</v>
      </c>
      <c r="I7" s="144">
        <v>34602023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2:23" ht="36" customHeight="1">
      <c r="B8" s="145" t="s">
        <v>85</v>
      </c>
      <c r="C8" s="146" t="s">
        <v>116</v>
      </c>
      <c r="D8" s="150">
        <v>40848997</v>
      </c>
      <c r="E8" s="148">
        <v>38021257</v>
      </c>
      <c r="F8" s="141">
        <f>SUM(I8/4)</f>
        <v>11953520</v>
      </c>
      <c r="G8" s="143">
        <f>SUM(I8/2)</f>
        <v>23907040</v>
      </c>
      <c r="H8" s="143">
        <f>SUM(F8:G8)</f>
        <v>35860560</v>
      </c>
      <c r="I8" s="150">
        <v>47814080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2:23" ht="36" customHeight="1">
      <c r="B9" s="145" t="s">
        <v>86</v>
      </c>
      <c r="C9" s="146" t="s">
        <v>117</v>
      </c>
      <c r="D9" s="150">
        <v>47446110</v>
      </c>
      <c r="E9" s="148">
        <v>43787646</v>
      </c>
      <c r="F9" s="141">
        <f>SUM(I9/4)</f>
        <v>13884013.75</v>
      </c>
      <c r="G9" s="143">
        <f>SUM(I9/2)</f>
        <v>27768027.5</v>
      </c>
      <c r="H9" s="143">
        <f>SUM(F9:G9)</f>
        <v>41652041.25</v>
      </c>
      <c r="I9" s="150">
        <v>55536055</v>
      </c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2:23" ht="36" customHeight="1">
      <c r="B10" s="145" t="s">
        <v>87</v>
      </c>
      <c r="C10" s="146" t="s">
        <v>118</v>
      </c>
      <c r="D10" s="150">
        <v>42</v>
      </c>
      <c r="E10" s="148">
        <v>37</v>
      </c>
      <c r="F10" s="147">
        <v>40</v>
      </c>
      <c r="G10" s="149">
        <v>40</v>
      </c>
      <c r="H10" s="149">
        <v>40</v>
      </c>
      <c r="I10" s="150">
        <v>40</v>
      </c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2:23" ht="36" customHeight="1">
      <c r="B11" s="145" t="s">
        <v>119</v>
      </c>
      <c r="C11" s="151" t="s">
        <v>120</v>
      </c>
      <c r="D11" s="150">
        <v>37</v>
      </c>
      <c r="E11" s="148">
        <v>32</v>
      </c>
      <c r="F11" s="147">
        <v>34</v>
      </c>
      <c r="G11" s="149">
        <v>34</v>
      </c>
      <c r="H11" s="149">
        <v>34</v>
      </c>
      <c r="I11" s="150">
        <v>34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2:23" ht="36" customHeight="1">
      <c r="B12" s="145" t="s">
        <v>121</v>
      </c>
      <c r="C12" s="151" t="s">
        <v>122</v>
      </c>
      <c r="D12" s="150">
        <v>5</v>
      </c>
      <c r="E12" s="148">
        <v>5</v>
      </c>
      <c r="F12" s="147">
        <v>6</v>
      </c>
      <c r="G12" s="149">
        <v>6</v>
      </c>
      <c r="H12" s="149">
        <v>6</v>
      </c>
      <c r="I12" s="150">
        <v>6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2:23" ht="36" customHeight="1">
      <c r="B13" s="145" t="s">
        <v>76</v>
      </c>
      <c r="C13" s="152" t="s">
        <v>51</v>
      </c>
      <c r="D13" s="150">
        <v>1200000</v>
      </c>
      <c r="E13" s="148">
        <v>15028</v>
      </c>
      <c r="F13" s="147">
        <v>300000</v>
      </c>
      <c r="G13" s="149">
        <v>600000</v>
      </c>
      <c r="H13" s="149">
        <v>900000</v>
      </c>
      <c r="I13" s="150">
        <v>1200000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2:23" ht="36" customHeight="1">
      <c r="B14" s="145" t="s">
        <v>77</v>
      </c>
      <c r="C14" s="152" t="s">
        <v>222</v>
      </c>
      <c r="D14" s="150">
        <v>3</v>
      </c>
      <c r="E14" s="148">
        <v>1</v>
      </c>
      <c r="F14" s="147">
        <v>3</v>
      </c>
      <c r="G14" s="149">
        <v>3</v>
      </c>
      <c r="H14" s="149">
        <v>3</v>
      </c>
      <c r="I14" s="150">
        <v>3</v>
      </c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2:23" ht="36" customHeight="1">
      <c r="B15" s="145" t="s">
        <v>78</v>
      </c>
      <c r="C15" s="152" t="s">
        <v>52</v>
      </c>
      <c r="D15" s="150"/>
      <c r="E15" s="148"/>
      <c r="F15" s="147"/>
      <c r="G15" s="149"/>
      <c r="H15" s="149"/>
      <c r="I15" s="150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2:23" ht="36" customHeight="1">
      <c r="B16" s="145" t="s">
        <v>123</v>
      </c>
      <c r="C16" s="152" t="s">
        <v>235</v>
      </c>
      <c r="D16" s="150"/>
      <c r="E16" s="148"/>
      <c r="F16" s="147"/>
      <c r="G16" s="149"/>
      <c r="H16" s="149"/>
      <c r="I16" s="150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2:23" ht="36" customHeight="1">
      <c r="B17" s="145" t="s">
        <v>79</v>
      </c>
      <c r="C17" s="146" t="s">
        <v>53</v>
      </c>
      <c r="D17" s="150">
        <v>1300000</v>
      </c>
      <c r="E17" s="148">
        <v>0</v>
      </c>
      <c r="F17" s="147">
        <v>325000</v>
      </c>
      <c r="G17" s="149">
        <v>650000</v>
      </c>
      <c r="H17" s="149">
        <v>975000</v>
      </c>
      <c r="I17" s="150">
        <v>1300000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2:23" ht="36" customHeight="1">
      <c r="B18" s="145" t="s">
        <v>80</v>
      </c>
      <c r="C18" s="153" t="s">
        <v>221</v>
      </c>
      <c r="D18" s="150">
        <v>5</v>
      </c>
      <c r="E18" s="148">
        <v>0</v>
      </c>
      <c r="F18" s="147">
        <v>5</v>
      </c>
      <c r="G18" s="149">
        <v>5</v>
      </c>
      <c r="H18" s="149">
        <v>5</v>
      </c>
      <c r="I18" s="150">
        <v>5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2:23" ht="36" customHeight="1">
      <c r="B19" s="145" t="s">
        <v>81</v>
      </c>
      <c r="C19" s="146" t="s">
        <v>54</v>
      </c>
      <c r="D19" s="150">
        <v>960000</v>
      </c>
      <c r="E19" s="148">
        <v>892856</v>
      </c>
      <c r="F19" s="147">
        <v>275000</v>
      </c>
      <c r="G19" s="149">
        <v>550000</v>
      </c>
      <c r="H19" s="149">
        <v>825000</v>
      </c>
      <c r="I19" s="150">
        <v>1100000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2:23" ht="36" customHeight="1">
      <c r="B20" s="145" t="s">
        <v>82</v>
      </c>
      <c r="C20" s="152" t="s">
        <v>234</v>
      </c>
      <c r="D20" s="150">
        <v>1</v>
      </c>
      <c r="E20" s="148">
        <v>1</v>
      </c>
      <c r="F20" s="147">
        <v>1</v>
      </c>
      <c r="G20" s="149">
        <v>1</v>
      </c>
      <c r="H20" s="149">
        <v>1</v>
      </c>
      <c r="I20" s="150">
        <v>1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2:23" ht="36" customHeight="1">
      <c r="B21" s="145" t="s">
        <v>110</v>
      </c>
      <c r="C21" s="146" t="s">
        <v>93</v>
      </c>
      <c r="D21" s="150"/>
      <c r="E21" s="148"/>
      <c r="F21" s="147"/>
      <c r="G21" s="149"/>
      <c r="H21" s="149"/>
      <c r="I21" s="150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2:23" ht="36" customHeight="1">
      <c r="B22" s="145" t="s">
        <v>38</v>
      </c>
      <c r="C22" s="146" t="s">
        <v>237</v>
      </c>
      <c r="D22" s="150"/>
      <c r="E22" s="148"/>
      <c r="F22" s="147"/>
      <c r="G22" s="149"/>
      <c r="H22" s="149"/>
      <c r="I22" s="150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2:23" ht="36" customHeight="1">
      <c r="B23" s="145" t="s">
        <v>111</v>
      </c>
      <c r="C23" s="146" t="s">
        <v>343</v>
      </c>
      <c r="D23" s="150">
        <v>1200000</v>
      </c>
      <c r="E23" s="148">
        <v>1111111</v>
      </c>
      <c r="F23" s="147">
        <v>300000</v>
      </c>
      <c r="G23" s="149">
        <v>600000</v>
      </c>
      <c r="H23" s="149">
        <v>900000</v>
      </c>
      <c r="I23" s="150">
        <v>1200000</v>
      </c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2:23" ht="36" customHeight="1">
      <c r="B24" s="145" t="s">
        <v>124</v>
      </c>
      <c r="C24" s="146" t="s">
        <v>342</v>
      </c>
      <c r="D24" s="150">
        <v>3</v>
      </c>
      <c r="E24" s="148">
        <v>3</v>
      </c>
      <c r="F24" s="147">
        <v>3</v>
      </c>
      <c r="G24" s="149">
        <v>3</v>
      </c>
      <c r="H24" s="149">
        <v>3</v>
      </c>
      <c r="I24" s="150">
        <v>3</v>
      </c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2:23" ht="36" customHeight="1">
      <c r="B25" s="145" t="s">
        <v>125</v>
      </c>
      <c r="C25" s="146" t="s">
        <v>201</v>
      </c>
      <c r="D25" s="150"/>
      <c r="E25" s="148"/>
      <c r="F25" s="147"/>
      <c r="G25" s="149"/>
      <c r="H25" s="149"/>
      <c r="I25" s="150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2:23" ht="36" customHeight="1">
      <c r="B26" s="145" t="s">
        <v>126</v>
      </c>
      <c r="C26" s="146" t="s">
        <v>236</v>
      </c>
      <c r="D26" s="150"/>
      <c r="E26" s="148"/>
      <c r="F26" s="147"/>
      <c r="G26" s="149"/>
      <c r="H26" s="149"/>
      <c r="I26" s="150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2:23" ht="36" customHeight="1">
      <c r="B27" s="145" t="s">
        <v>127</v>
      </c>
      <c r="C27" s="146" t="s">
        <v>55</v>
      </c>
      <c r="D27" s="150">
        <v>1150000</v>
      </c>
      <c r="E27" s="148">
        <v>652617</v>
      </c>
      <c r="F27" s="147">
        <v>287500</v>
      </c>
      <c r="G27" s="149">
        <v>575000</v>
      </c>
      <c r="H27" s="149">
        <v>862500</v>
      </c>
      <c r="I27" s="150">
        <v>1150000</v>
      </c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2:23" ht="36" customHeight="1">
      <c r="B28" s="145" t="s">
        <v>128</v>
      </c>
      <c r="C28" s="146" t="s">
        <v>41</v>
      </c>
      <c r="D28" s="150">
        <v>500000</v>
      </c>
      <c r="E28" s="148">
        <v>0</v>
      </c>
      <c r="F28" s="147">
        <v>125000</v>
      </c>
      <c r="G28" s="149">
        <v>250000</v>
      </c>
      <c r="H28" s="149">
        <v>375000</v>
      </c>
      <c r="I28" s="150">
        <v>500000</v>
      </c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2:23" ht="36" customHeight="1">
      <c r="B29" s="145" t="s">
        <v>112</v>
      </c>
      <c r="C29" s="154" t="s">
        <v>42</v>
      </c>
      <c r="D29" s="150">
        <v>300000</v>
      </c>
      <c r="E29" s="148">
        <v>0</v>
      </c>
      <c r="F29" s="147">
        <v>75000</v>
      </c>
      <c r="G29" s="149">
        <v>150000</v>
      </c>
      <c r="H29" s="149">
        <v>225000</v>
      </c>
      <c r="I29" s="150">
        <v>300000</v>
      </c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2:23" ht="36" customHeight="1">
      <c r="B30" s="145" t="s">
        <v>113</v>
      </c>
      <c r="C30" s="146" t="s">
        <v>56</v>
      </c>
      <c r="D30" s="150">
        <v>900000</v>
      </c>
      <c r="E30" s="148">
        <v>0</v>
      </c>
      <c r="F30" s="147">
        <v>225000</v>
      </c>
      <c r="G30" s="149">
        <v>450000</v>
      </c>
      <c r="H30" s="149">
        <v>675000</v>
      </c>
      <c r="I30" s="150">
        <v>900000</v>
      </c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2:23" ht="36" customHeight="1">
      <c r="B31" s="145" t="s">
        <v>200</v>
      </c>
      <c r="C31" s="146" t="s">
        <v>383</v>
      </c>
      <c r="D31" s="150">
        <v>3</v>
      </c>
      <c r="E31" s="148">
        <v>0</v>
      </c>
      <c r="F31" s="147">
        <v>3</v>
      </c>
      <c r="G31" s="149">
        <v>3</v>
      </c>
      <c r="H31" s="149">
        <v>3</v>
      </c>
      <c r="I31" s="150">
        <v>3</v>
      </c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2:23" ht="36" customHeight="1">
      <c r="B32" s="145" t="s">
        <v>39</v>
      </c>
      <c r="C32" s="146" t="s">
        <v>57</v>
      </c>
      <c r="D32" s="150">
        <v>1300000</v>
      </c>
      <c r="E32" s="148">
        <v>97681</v>
      </c>
      <c r="F32" s="147">
        <v>400000</v>
      </c>
      <c r="G32" s="149">
        <v>800000</v>
      </c>
      <c r="H32" s="149">
        <v>1200000</v>
      </c>
      <c r="I32" s="150">
        <v>1600000</v>
      </c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2:23" ht="36" customHeight="1">
      <c r="B33" s="145" t="s">
        <v>129</v>
      </c>
      <c r="C33" s="146" t="s">
        <v>396</v>
      </c>
      <c r="D33" s="150">
        <v>13</v>
      </c>
      <c r="E33" s="148">
        <v>1</v>
      </c>
      <c r="F33" s="147">
        <v>13</v>
      </c>
      <c r="G33" s="149">
        <v>13</v>
      </c>
      <c r="H33" s="149">
        <v>13</v>
      </c>
      <c r="I33" s="150">
        <v>13</v>
      </c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2:23" ht="36" customHeight="1">
      <c r="B34" s="145" t="s">
        <v>130</v>
      </c>
      <c r="C34" s="146" t="s">
        <v>58</v>
      </c>
      <c r="D34" s="150"/>
      <c r="E34" s="148"/>
      <c r="F34" s="147"/>
      <c r="G34" s="149"/>
      <c r="H34" s="149"/>
      <c r="I34" s="150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2:23" ht="36" customHeight="1">
      <c r="B35" s="145" t="s">
        <v>114</v>
      </c>
      <c r="C35" s="146" t="s">
        <v>59</v>
      </c>
      <c r="D35" s="150">
        <v>2150000</v>
      </c>
      <c r="E35" s="148">
        <v>461242</v>
      </c>
      <c r="F35" s="147">
        <v>537500</v>
      </c>
      <c r="G35" s="149">
        <v>1075000</v>
      </c>
      <c r="H35" s="149">
        <v>1612500</v>
      </c>
      <c r="I35" s="150">
        <v>2150000</v>
      </c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2:23" ht="36" customHeight="1">
      <c r="B36" s="145" t="s">
        <v>131</v>
      </c>
      <c r="C36" s="146" t="s">
        <v>60</v>
      </c>
      <c r="D36" s="150"/>
      <c r="E36" s="148"/>
      <c r="F36" s="147"/>
      <c r="G36" s="149"/>
      <c r="H36" s="149"/>
      <c r="I36" s="150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spans="2:23" ht="36" customHeight="1">
      <c r="B37" s="417" t="s">
        <v>384</v>
      </c>
      <c r="C37" s="416" t="s">
        <v>61</v>
      </c>
      <c r="D37" s="415">
        <v>700000</v>
      </c>
      <c r="E37" s="148">
        <v>340000</v>
      </c>
      <c r="F37" s="413">
        <v>175000</v>
      </c>
      <c r="G37" s="149">
        <v>350000</v>
      </c>
      <c r="H37" s="149">
        <v>525000</v>
      </c>
      <c r="I37" s="415">
        <v>700000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spans="2:23" s="410" customFormat="1" ht="36" customHeight="1" thickBot="1">
      <c r="B38" s="407" t="s">
        <v>762</v>
      </c>
      <c r="C38" s="408" t="s">
        <v>763</v>
      </c>
      <c r="D38" s="409">
        <v>750000</v>
      </c>
      <c r="E38" s="411">
        <v>210922</v>
      </c>
      <c r="F38" s="412">
        <v>225000</v>
      </c>
      <c r="G38" s="414">
        <v>450000</v>
      </c>
      <c r="H38" s="414">
        <v>675000</v>
      </c>
      <c r="I38" s="409">
        <v>900000</v>
      </c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</row>
    <row r="39" spans="2:23">
      <c r="B39" s="137"/>
      <c r="C39" s="155"/>
      <c r="D39" s="155"/>
      <c r="E39" s="155"/>
      <c r="F39" s="155"/>
      <c r="G39" s="155"/>
      <c r="H39" s="155"/>
      <c r="I39" s="155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spans="2:23" ht="19.5" customHeight="1">
      <c r="B40" s="137"/>
      <c r="C40" s="980" t="s">
        <v>238</v>
      </c>
      <c r="D40" s="980"/>
      <c r="E40" s="156"/>
      <c r="F40" s="137"/>
      <c r="G40" s="137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spans="2:23" ht="18.75" customHeight="1">
      <c r="B41" s="137"/>
      <c r="C41" s="979" t="s">
        <v>881</v>
      </c>
      <c r="D41" s="979"/>
      <c r="E41" s="979"/>
      <c r="F41" s="155"/>
      <c r="G41" s="155"/>
      <c r="H41" s="155"/>
      <c r="I41" s="155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spans="2:23">
      <c r="B42" s="137"/>
      <c r="C42" s="155"/>
      <c r="D42" s="155"/>
      <c r="E42" s="155"/>
      <c r="F42" s="155"/>
      <c r="G42" s="155"/>
      <c r="H42" s="155"/>
      <c r="I42" s="155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spans="2:23" ht="24" customHeight="1">
      <c r="C43" s="157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spans="2:23">
      <c r="B44" s="137"/>
      <c r="C44" s="155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spans="2:23"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</row>
    <row r="46" spans="2:23">
      <c r="B46" s="137"/>
      <c r="C46" s="138"/>
      <c r="D46" s="155"/>
      <c r="E46" s="155"/>
      <c r="F46" s="155"/>
      <c r="G46" s="155"/>
      <c r="H46" s="155"/>
      <c r="I46" s="155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</row>
    <row r="47" spans="2:23">
      <c r="B47" s="137"/>
      <c r="C47" s="138"/>
      <c r="D47" s="155"/>
      <c r="E47" s="155"/>
      <c r="F47" s="155"/>
      <c r="G47" s="155"/>
      <c r="H47" s="155"/>
      <c r="I47" s="155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</row>
    <row r="48" spans="2:23">
      <c r="B48" s="137"/>
      <c r="C48" s="155"/>
      <c r="D48" s="155"/>
      <c r="E48" s="155"/>
      <c r="F48" s="155"/>
      <c r="G48" s="155"/>
      <c r="H48" s="155"/>
      <c r="I48" s="155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</row>
    <row r="49" spans="2:23">
      <c r="B49" s="137"/>
      <c r="C49" s="155"/>
      <c r="D49" s="155"/>
      <c r="E49" s="155"/>
      <c r="F49" s="155"/>
      <c r="G49" s="155"/>
      <c r="H49" s="155"/>
      <c r="I49" s="155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</row>
    <row r="50" spans="2:23">
      <c r="B50" s="137"/>
      <c r="C50" s="155"/>
      <c r="D50" s="155"/>
      <c r="E50" s="155"/>
      <c r="F50" s="155"/>
      <c r="G50" s="155"/>
      <c r="H50" s="155"/>
      <c r="I50" s="155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>
      <c r="B51" s="137"/>
      <c r="C51" s="155"/>
      <c r="D51" s="155"/>
      <c r="E51" s="155"/>
      <c r="F51" s="155"/>
      <c r="G51" s="155"/>
      <c r="H51" s="155"/>
      <c r="I51" s="155"/>
      <c r="J51" s="138"/>
      <c r="K51" s="138"/>
      <c r="L51" s="138"/>
      <c r="M51" s="138"/>
      <c r="N51" s="138"/>
      <c r="O51" s="138"/>
    </row>
    <row r="52" spans="2:23">
      <c r="B52" s="137"/>
      <c r="C52" s="155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</row>
    <row r="53" spans="2:23">
      <c r="B53" s="137"/>
      <c r="C53" s="155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</row>
    <row r="54" spans="2:23">
      <c r="B54" s="137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</row>
    <row r="55" spans="2:23">
      <c r="B55" s="137"/>
      <c r="C55" s="138"/>
      <c r="D55" s="155"/>
      <c r="E55" s="155"/>
      <c r="F55" s="155"/>
      <c r="G55" s="155"/>
      <c r="H55" s="155"/>
      <c r="I55" s="155"/>
      <c r="J55" s="138"/>
      <c r="K55" s="138"/>
      <c r="L55" s="138"/>
      <c r="M55" s="138"/>
      <c r="N55" s="138"/>
      <c r="O55" s="138"/>
    </row>
    <row r="56" spans="2:23">
      <c r="B56" s="137"/>
      <c r="C56" s="138"/>
      <c r="D56" s="155"/>
      <c r="E56" s="155"/>
      <c r="F56" s="155"/>
      <c r="G56" s="155"/>
      <c r="H56" s="155"/>
      <c r="I56" s="155"/>
      <c r="J56" s="138"/>
      <c r="K56" s="138"/>
      <c r="L56" s="138"/>
      <c r="M56" s="138"/>
      <c r="N56" s="138"/>
      <c r="O56" s="138"/>
    </row>
    <row r="57" spans="2:23">
      <c r="B57" s="137"/>
      <c r="C57" s="155"/>
      <c r="D57" s="155"/>
      <c r="E57" s="155"/>
      <c r="F57" s="155"/>
      <c r="G57" s="155"/>
      <c r="H57" s="155"/>
      <c r="I57" s="155"/>
      <c r="J57" s="138"/>
      <c r="K57" s="138"/>
      <c r="L57" s="138"/>
      <c r="M57" s="138"/>
      <c r="N57" s="138"/>
      <c r="O57" s="138"/>
    </row>
    <row r="58" spans="2:23">
      <c r="B58" s="137"/>
      <c r="C58" s="155"/>
      <c r="D58" s="155"/>
      <c r="E58" s="155"/>
      <c r="F58" s="155"/>
      <c r="G58" s="155"/>
      <c r="H58" s="155"/>
      <c r="I58" s="155"/>
      <c r="J58" s="138"/>
      <c r="K58" s="138"/>
      <c r="L58" s="138"/>
      <c r="M58" s="138"/>
      <c r="N58" s="138"/>
      <c r="O58" s="138"/>
    </row>
    <row r="59" spans="2:23">
      <c r="B59" s="137"/>
      <c r="C59" s="155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</row>
    <row r="60" spans="2:23">
      <c r="B60" s="137"/>
      <c r="C60" s="155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</row>
    <row r="61" spans="2:23"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</row>
    <row r="62" spans="2:23"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</row>
    <row r="63" spans="2:23"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</row>
    <row r="64" spans="2:23"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 spans="2:15"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</row>
    <row r="66" spans="2:15"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</row>
    <row r="67" spans="2:15"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</row>
    <row r="68" spans="2:15"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</row>
    <row r="69" spans="2:15"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2:15"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</row>
    <row r="71" spans="2:15"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</row>
    <row r="72" spans="2:15"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</row>
    <row r="73" spans="2:15"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</row>
    <row r="74" spans="2:15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</row>
    <row r="75" spans="2:15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2:15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</row>
    <row r="77" spans="2:15"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</row>
    <row r="78" spans="2:15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</row>
    <row r="79" spans="2:15"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</row>
    <row r="80" spans="2:15"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</row>
    <row r="81" spans="2:15"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</row>
    <row r="82" spans="2:15"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</row>
    <row r="83" spans="2:15"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</row>
    <row r="84" spans="2:15"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</row>
    <row r="85" spans="2:15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</row>
    <row r="86" spans="2:15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</row>
    <row r="87" spans="2:15"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</row>
    <row r="88" spans="2:15"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</row>
    <row r="89" spans="2:15"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</row>
    <row r="90" spans="2:15"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</row>
    <row r="91" spans="2:15"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</row>
    <row r="92" spans="2:15"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</row>
    <row r="93" spans="2:15"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</row>
    <row r="94" spans="2:15"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</row>
    <row r="95" spans="2:15">
      <c r="B95" s="138"/>
      <c r="C95" s="138"/>
      <c r="J95" s="138"/>
      <c r="K95" s="138"/>
      <c r="L95" s="138"/>
      <c r="M95" s="138"/>
      <c r="N95" s="138"/>
      <c r="O95" s="138"/>
    </row>
    <row r="96" spans="2:15">
      <c r="B96" s="138"/>
      <c r="C96" s="138"/>
      <c r="J96" s="138"/>
      <c r="K96" s="138"/>
      <c r="L96" s="138"/>
      <c r="M96" s="138"/>
      <c r="N96" s="138"/>
      <c r="O96" s="138"/>
    </row>
  </sheetData>
  <mergeCells count="20">
    <mergeCell ref="S5:S6"/>
    <mergeCell ref="H5:H6"/>
    <mergeCell ref="I5:I6"/>
    <mergeCell ref="J5:J6"/>
    <mergeCell ref="R5:R6"/>
    <mergeCell ref="B3:I3"/>
    <mergeCell ref="F5:F6"/>
    <mergeCell ref="E5:E6"/>
    <mergeCell ref="N5:N6"/>
    <mergeCell ref="B5:B6"/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>
    <tabColor theme="6" tint="0.59999389629810485"/>
  </sheetPr>
  <dimension ref="B1:H30"/>
  <sheetViews>
    <sheetView showGridLines="0" zoomScale="115" zoomScaleNormal="115" workbookViewId="0">
      <selection activeCell="J17" sqref="J17"/>
    </sheetView>
  </sheetViews>
  <sheetFormatPr defaultRowHeight="12.75"/>
  <cols>
    <col min="1" max="1" width="1.7109375" style="7" customWidth="1"/>
    <col min="2" max="2" width="6.7109375" style="7" customWidth="1"/>
    <col min="3" max="3" width="33.140625" style="7" customWidth="1"/>
    <col min="4" max="4" width="14.5703125" style="7" customWidth="1"/>
    <col min="5" max="5" width="15.7109375" style="7" customWidth="1"/>
    <col min="6" max="8" width="18.28515625" style="7" customWidth="1"/>
    <col min="9" max="16384" width="9.140625" style="7"/>
  </cols>
  <sheetData>
    <row r="1" spans="2:8">
      <c r="H1" s="43" t="s">
        <v>756</v>
      </c>
    </row>
    <row r="2" spans="2:8">
      <c r="H2" s="43"/>
    </row>
    <row r="3" spans="2:8" ht="18.75" customHeight="1">
      <c r="B3" s="998" t="s">
        <v>839</v>
      </c>
      <c r="C3" s="999"/>
      <c r="D3" s="999"/>
      <c r="E3" s="999"/>
      <c r="F3" s="999"/>
      <c r="G3" s="999"/>
      <c r="H3" s="999"/>
    </row>
    <row r="4" spans="2:8" ht="3.75" customHeight="1">
      <c r="B4" s="999"/>
      <c r="C4" s="999"/>
      <c r="D4" s="999"/>
      <c r="E4" s="999"/>
      <c r="F4" s="999"/>
      <c r="G4" s="999"/>
      <c r="H4" s="999"/>
    </row>
    <row r="5" spans="2:8" ht="13.5" thickBot="1"/>
    <row r="6" spans="2:8">
      <c r="B6" s="1002" t="s">
        <v>2</v>
      </c>
      <c r="C6" s="1004" t="s">
        <v>394</v>
      </c>
      <c r="D6" s="1006" t="s">
        <v>203</v>
      </c>
      <c r="E6" s="1004" t="s">
        <v>344</v>
      </c>
      <c r="F6" s="1004" t="s">
        <v>204</v>
      </c>
      <c r="G6" s="1004" t="s">
        <v>205</v>
      </c>
      <c r="H6" s="1004" t="s">
        <v>206</v>
      </c>
    </row>
    <row r="7" spans="2:8" ht="50.25" customHeight="1" thickBot="1">
      <c r="B7" s="1003"/>
      <c r="C7" s="1005"/>
      <c r="D7" s="1007"/>
      <c r="E7" s="1005"/>
      <c r="F7" s="1005" t="s">
        <v>204</v>
      </c>
      <c r="G7" s="1005" t="s">
        <v>205</v>
      </c>
      <c r="H7" s="1005" t="s">
        <v>206</v>
      </c>
    </row>
    <row r="8" spans="2:8" ht="54.75" customHeight="1">
      <c r="B8" s="423">
        <v>1</v>
      </c>
      <c r="C8" s="778" t="s">
        <v>889</v>
      </c>
      <c r="D8" s="424">
        <v>8</v>
      </c>
      <c r="E8" s="424">
        <v>0</v>
      </c>
      <c r="F8" s="424">
        <v>8</v>
      </c>
      <c r="G8" s="424">
        <v>8</v>
      </c>
      <c r="H8" s="424">
        <v>0</v>
      </c>
    </row>
    <row r="9" spans="2:8" ht="53.25" customHeight="1">
      <c r="B9" s="425">
        <v>2</v>
      </c>
      <c r="C9" s="779" t="s">
        <v>890</v>
      </c>
      <c r="D9" s="426">
        <v>11</v>
      </c>
      <c r="E9" s="426">
        <v>0</v>
      </c>
      <c r="F9" s="426">
        <v>7</v>
      </c>
      <c r="G9" s="426">
        <v>5</v>
      </c>
      <c r="H9" s="426">
        <v>2</v>
      </c>
    </row>
    <row r="10" spans="2:8" ht="62.25" customHeight="1">
      <c r="B10" s="425">
        <v>3</v>
      </c>
      <c r="C10" s="779" t="s">
        <v>891</v>
      </c>
      <c r="D10" s="426">
        <v>1</v>
      </c>
      <c r="E10" s="426">
        <v>0</v>
      </c>
      <c r="F10" s="426">
        <v>1</v>
      </c>
      <c r="G10" s="426">
        <v>1</v>
      </c>
      <c r="H10" s="702">
        <v>0</v>
      </c>
    </row>
    <row r="11" spans="2:8" ht="61.5" customHeight="1">
      <c r="B11" s="425">
        <v>4</v>
      </c>
      <c r="C11" s="779" t="s">
        <v>893</v>
      </c>
      <c r="D11" s="426">
        <v>4</v>
      </c>
      <c r="E11" s="426">
        <v>0</v>
      </c>
      <c r="F11" s="426">
        <v>5</v>
      </c>
      <c r="G11" s="426">
        <v>5</v>
      </c>
      <c r="H11" s="426">
        <v>0</v>
      </c>
    </row>
    <row r="12" spans="2:8" ht="58.5" customHeight="1">
      <c r="B12" s="425">
        <v>5</v>
      </c>
      <c r="C12" s="779" t="s">
        <v>892</v>
      </c>
      <c r="D12" s="426">
        <v>3</v>
      </c>
      <c r="E12" s="426">
        <v>0</v>
      </c>
      <c r="F12" s="426">
        <v>8</v>
      </c>
      <c r="G12" s="426">
        <v>7</v>
      </c>
      <c r="H12" s="426">
        <v>1</v>
      </c>
    </row>
    <row r="13" spans="2:8" ht="62.25" customHeight="1">
      <c r="B13" s="425">
        <v>6</v>
      </c>
      <c r="C13" s="702" t="s">
        <v>894</v>
      </c>
      <c r="D13" s="426">
        <v>3</v>
      </c>
      <c r="E13" s="426">
        <v>0</v>
      </c>
      <c r="F13" s="426">
        <v>8</v>
      </c>
      <c r="G13" s="426">
        <v>6</v>
      </c>
      <c r="H13" s="426">
        <v>2</v>
      </c>
    </row>
    <row r="14" spans="2:8" ht="15" customHeight="1">
      <c r="B14" s="425">
        <v>7</v>
      </c>
      <c r="C14" s="426"/>
      <c r="D14" s="426"/>
      <c r="E14" s="426"/>
      <c r="F14" s="426"/>
      <c r="G14" s="426"/>
      <c r="H14" s="426"/>
    </row>
    <row r="15" spans="2:8" ht="15" customHeight="1">
      <c r="B15" s="425">
        <v>8</v>
      </c>
      <c r="C15" s="426"/>
      <c r="D15" s="426"/>
      <c r="E15" s="426"/>
      <c r="F15" s="426"/>
      <c r="G15" s="426"/>
      <c r="H15" s="426"/>
    </row>
    <row r="16" spans="2:8" ht="15" customHeight="1">
      <c r="B16" s="425">
        <v>9</v>
      </c>
      <c r="C16" s="426"/>
      <c r="D16" s="426"/>
      <c r="E16" s="426"/>
      <c r="F16" s="426"/>
      <c r="G16" s="426"/>
      <c r="H16" s="426"/>
    </row>
    <row r="17" spans="2:8" ht="15" customHeight="1">
      <c r="B17" s="425">
        <v>10</v>
      </c>
      <c r="C17" s="426"/>
      <c r="D17" s="426"/>
      <c r="E17" s="426"/>
      <c r="F17" s="426"/>
      <c r="G17" s="426"/>
      <c r="H17" s="426"/>
    </row>
    <row r="18" spans="2:8" ht="15" customHeight="1">
      <c r="B18" s="425">
        <v>11</v>
      </c>
      <c r="C18" s="426"/>
      <c r="D18" s="426"/>
      <c r="E18" s="426"/>
      <c r="F18" s="426"/>
      <c r="G18" s="426"/>
      <c r="H18" s="426"/>
    </row>
    <row r="19" spans="2:8" ht="15" customHeight="1">
      <c r="B19" s="425">
        <v>12</v>
      </c>
      <c r="C19" s="426"/>
      <c r="D19" s="426"/>
      <c r="E19" s="426"/>
      <c r="F19" s="426"/>
      <c r="G19" s="426"/>
      <c r="H19" s="426"/>
    </row>
    <row r="20" spans="2:8" ht="15" customHeight="1">
      <c r="B20" s="425">
        <v>13</v>
      </c>
      <c r="C20" s="426"/>
      <c r="D20" s="426"/>
      <c r="E20" s="426"/>
      <c r="F20" s="426"/>
      <c r="G20" s="426"/>
      <c r="H20" s="426"/>
    </row>
    <row r="21" spans="2:8" ht="15" customHeight="1">
      <c r="B21" s="425">
        <v>14</v>
      </c>
      <c r="C21" s="426"/>
      <c r="D21" s="426"/>
      <c r="E21" s="426"/>
      <c r="F21" s="426"/>
      <c r="G21" s="426"/>
      <c r="H21" s="426"/>
    </row>
    <row r="22" spans="2:8" ht="15" customHeight="1">
      <c r="B22" s="425">
        <v>15</v>
      </c>
      <c r="C22" s="426"/>
      <c r="D22" s="426"/>
      <c r="E22" s="426"/>
      <c r="F22" s="426"/>
      <c r="G22" s="426"/>
      <c r="H22" s="426"/>
    </row>
    <row r="23" spans="2:8" ht="15" customHeight="1">
      <c r="B23" s="425">
        <v>16</v>
      </c>
      <c r="C23" s="426"/>
      <c r="D23" s="426"/>
      <c r="E23" s="426"/>
      <c r="F23" s="426"/>
      <c r="G23" s="426"/>
      <c r="H23" s="426"/>
    </row>
    <row r="24" spans="2:8" ht="15" customHeight="1">
      <c r="B24" s="425">
        <v>17</v>
      </c>
      <c r="C24" s="426"/>
      <c r="D24" s="426"/>
      <c r="E24" s="426"/>
      <c r="F24" s="426"/>
      <c r="G24" s="426"/>
      <c r="H24" s="426"/>
    </row>
    <row r="25" spans="2:8" ht="15" customHeight="1">
      <c r="B25" s="425">
        <v>18</v>
      </c>
      <c r="C25" s="426"/>
      <c r="D25" s="426"/>
      <c r="E25" s="426"/>
      <c r="F25" s="426"/>
      <c r="G25" s="426"/>
      <c r="H25" s="426"/>
    </row>
    <row r="26" spans="2:8" ht="15" customHeight="1">
      <c r="B26" s="425">
        <v>19</v>
      </c>
      <c r="C26" s="426"/>
      <c r="D26" s="426"/>
      <c r="E26" s="426"/>
      <c r="F26" s="426"/>
      <c r="G26" s="426"/>
      <c r="H26" s="426"/>
    </row>
    <row r="27" spans="2:8" ht="15" customHeight="1">
      <c r="B27" s="425">
        <v>20</v>
      </c>
      <c r="C27" s="426"/>
      <c r="D27" s="426"/>
      <c r="E27" s="426"/>
      <c r="F27" s="426"/>
      <c r="G27" s="426"/>
      <c r="H27" s="426"/>
    </row>
    <row r="28" spans="2:8" ht="15" customHeight="1">
      <c r="B28" s="425">
        <v>21</v>
      </c>
      <c r="C28" s="426"/>
      <c r="D28" s="426"/>
      <c r="E28" s="426"/>
      <c r="F28" s="426"/>
      <c r="G28" s="426"/>
      <c r="H28" s="426"/>
    </row>
    <row r="29" spans="2:8" ht="15" customHeight="1" thickBot="1">
      <c r="B29" s="427" t="s">
        <v>345</v>
      </c>
      <c r="C29" s="428"/>
      <c r="D29" s="428"/>
      <c r="E29" s="428"/>
      <c r="F29" s="428"/>
      <c r="G29" s="428"/>
      <c r="H29" s="428"/>
    </row>
    <row r="30" spans="2:8" ht="15" customHeight="1" thickBot="1">
      <c r="B30" s="1000" t="s">
        <v>207</v>
      </c>
      <c r="C30" s="1001"/>
      <c r="D30" s="429">
        <f>SUM(D8:D29)</f>
        <v>30</v>
      </c>
      <c r="E30" s="429">
        <f>SUM(E8:E29)</f>
        <v>0</v>
      </c>
      <c r="F30" s="429">
        <f>SUM(F8:F18)</f>
        <v>37</v>
      </c>
      <c r="G30" s="429">
        <f>SUM(G8:G18)</f>
        <v>32</v>
      </c>
      <c r="H30" s="429">
        <f>SUM(H8:H16)</f>
        <v>5</v>
      </c>
    </row>
  </sheetData>
  <mergeCells count="9">
    <mergeCell ref="B3:H4"/>
    <mergeCell ref="B30:C30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2">
    <tabColor theme="6" tint="0.59999389629810485"/>
  </sheetPr>
  <dimension ref="B1:O34"/>
  <sheetViews>
    <sheetView showGridLines="0" topLeftCell="A10" zoomScale="85" zoomScaleNormal="85" workbookViewId="0">
      <selection activeCell="O37" sqref="O37"/>
    </sheetView>
  </sheetViews>
  <sheetFormatPr defaultRowHeight="15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>
      <c r="L1" s="47" t="s">
        <v>360</v>
      </c>
    </row>
    <row r="4" spans="2:13" ht="20.25" customHeight="1">
      <c r="B4" s="1021" t="s">
        <v>0</v>
      </c>
      <c r="C4" s="1021"/>
      <c r="D4" s="1021"/>
      <c r="E4" s="1021"/>
      <c r="F4" s="1021"/>
      <c r="G4" s="1021"/>
      <c r="H4" s="162"/>
      <c r="I4" s="1021" t="s">
        <v>1</v>
      </c>
      <c r="J4" s="1021"/>
      <c r="K4" s="1021"/>
      <c r="L4" s="1021"/>
      <c r="M4" s="162"/>
    </row>
    <row r="5" spans="2:13" ht="11.25" customHeight="1" thickBot="1">
      <c r="B5" s="161"/>
      <c r="C5" s="161"/>
      <c r="D5" s="161"/>
      <c r="E5" s="161"/>
      <c r="F5" s="161"/>
      <c r="G5" s="161"/>
      <c r="H5" s="162"/>
      <c r="I5" s="163"/>
      <c r="J5" s="163"/>
      <c r="K5" s="163"/>
      <c r="L5" s="163"/>
      <c r="M5" s="162"/>
    </row>
    <row r="6" spans="2:13" ht="34.5" customHeight="1" thickBot="1">
      <c r="B6" s="1010" t="s">
        <v>2</v>
      </c>
      <c r="C6" s="1014" t="s">
        <v>64</v>
      </c>
      <c r="D6" s="1018" t="s">
        <v>352</v>
      </c>
      <c r="E6" s="1018"/>
      <c r="F6" s="1019" t="s">
        <v>757</v>
      </c>
      <c r="G6" s="1020"/>
      <c r="H6" s="164"/>
      <c r="I6" s="1010" t="s">
        <v>2</v>
      </c>
      <c r="J6" s="1014" t="s">
        <v>64</v>
      </c>
      <c r="K6" s="1014" t="s">
        <v>802</v>
      </c>
      <c r="L6" s="1016" t="s">
        <v>841</v>
      </c>
      <c r="M6" s="165"/>
    </row>
    <row r="7" spans="2:13" ht="40.5" customHeight="1" thickBot="1">
      <c r="B7" s="1011"/>
      <c r="C7" s="1015"/>
      <c r="D7" s="195" t="s">
        <v>801</v>
      </c>
      <c r="E7" s="196" t="s">
        <v>840</v>
      </c>
      <c r="F7" s="197" t="s">
        <v>801</v>
      </c>
      <c r="G7" s="196" t="s">
        <v>840</v>
      </c>
      <c r="H7" s="164"/>
      <c r="I7" s="1011"/>
      <c r="J7" s="1015"/>
      <c r="K7" s="1015"/>
      <c r="L7" s="1017"/>
      <c r="M7" s="165"/>
    </row>
    <row r="8" spans="2:13" ht="30" customHeight="1">
      <c r="B8" s="166">
        <v>1</v>
      </c>
      <c r="C8" s="167" t="s">
        <v>3</v>
      </c>
      <c r="D8" s="168">
        <v>9</v>
      </c>
      <c r="E8" s="98">
        <v>9</v>
      </c>
      <c r="F8" s="169">
        <v>3</v>
      </c>
      <c r="G8" s="170">
        <v>3</v>
      </c>
      <c r="H8" s="164"/>
      <c r="I8" s="171">
        <v>1</v>
      </c>
      <c r="J8" s="172" t="s">
        <v>4</v>
      </c>
      <c r="K8" s="168">
        <v>1</v>
      </c>
      <c r="L8" s="98">
        <v>2</v>
      </c>
      <c r="M8" s="165"/>
    </row>
    <row r="9" spans="2:13" ht="30" customHeight="1">
      <c r="B9" s="173">
        <v>2</v>
      </c>
      <c r="C9" s="174" t="s">
        <v>6</v>
      </c>
      <c r="D9" s="94">
        <v>1</v>
      </c>
      <c r="E9" s="82">
        <v>1</v>
      </c>
      <c r="F9" s="175">
        <v>0</v>
      </c>
      <c r="G9" s="176">
        <v>0</v>
      </c>
      <c r="H9" s="165"/>
      <c r="I9" s="173">
        <v>2</v>
      </c>
      <c r="J9" s="174" t="s">
        <v>253</v>
      </c>
      <c r="K9" s="94">
        <v>8</v>
      </c>
      <c r="L9" s="82">
        <v>11</v>
      </c>
      <c r="M9" s="165"/>
    </row>
    <row r="10" spans="2:13" ht="30" customHeight="1">
      <c r="B10" s="173">
        <v>3</v>
      </c>
      <c r="C10" s="174" t="s">
        <v>8</v>
      </c>
      <c r="D10" s="94">
        <v>0</v>
      </c>
      <c r="E10" s="82">
        <v>0</v>
      </c>
      <c r="F10" s="177">
        <v>0</v>
      </c>
      <c r="G10" s="82">
        <v>0</v>
      </c>
      <c r="H10" s="165"/>
      <c r="I10" s="173">
        <v>3</v>
      </c>
      <c r="J10" s="174" t="s">
        <v>9</v>
      </c>
      <c r="K10" s="94">
        <v>5</v>
      </c>
      <c r="L10" s="82">
        <v>8</v>
      </c>
      <c r="M10" s="165"/>
    </row>
    <row r="11" spans="2:13" ht="30" customHeight="1">
      <c r="B11" s="173">
        <v>4</v>
      </c>
      <c r="C11" s="174" t="s">
        <v>11</v>
      </c>
      <c r="D11" s="94">
        <v>12</v>
      </c>
      <c r="E11" s="82">
        <v>11</v>
      </c>
      <c r="F11" s="175">
        <v>0</v>
      </c>
      <c r="G11" s="98">
        <v>0</v>
      </c>
      <c r="H11" s="165"/>
      <c r="I11" s="173">
        <v>4</v>
      </c>
      <c r="J11" s="174" t="s">
        <v>12</v>
      </c>
      <c r="K11" s="94">
        <v>15</v>
      </c>
      <c r="L11" s="82">
        <v>15</v>
      </c>
      <c r="M11" s="165"/>
    </row>
    <row r="12" spans="2:13" ht="30" customHeight="1" thickBot="1">
      <c r="B12" s="173">
        <v>5</v>
      </c>
      <c r="C12" s="174" t="s">
        <v>14</v>
      </c>
      <c r="D12" s="94">
        <v>12</v>
      </c>
      <c r="E12" s="82">
        <v>15</v>
      </c>
      <c r="F12" s="178">
        <v>0</v>
      </c>
      <c r="G12" s="179">
        <v>0</v>
      </c>
      <c r="H12" s="165"/>
      <c r="I12" s="180">
        <v>5</v>
      </c>
      <c r="J12" s="181" t="s">
        <v>346</v>
      </c>
      <c r="K12" s="182">
        <v>8</v>
      </c>
      <c r="L12" s="97">
        <v>4</v>
      </c>
      <c r="M12" s="165"/>
    </row>
    <row r="13" spans="2:13" ht="30" customHeight="1">
      <c r="B13" s="173">
        <v>6</v>
      </c>
      <c r="C13" s="174" t="s">
        <v>16</v>
      </c>
      <c r="D13" s="94">
        <v>1</v>
      </c>
      <c r="E13" s="82">
        <v>0</v>
      </c>
      <c r="F13" s="178">
        <v>0</v>
      </c>
      <c r="G13" s="179">
        <v>0</v>
      </c>
      <c r="H13" s="165"/>
      <c r="I13" s="1022" t="s">
        <v>21</v>
      </c>
      <c r="J13" s="1023"/>
      <c r="K13" s="202">
        <v>37</v>
      </c>
      <c r="L13" s="203">
        <f>SUM(L8:L12)</f>
        <v>40</v>
      </c>
      <c r="M13" s="165"/>
    </row>
    <row r="14" spans="2:13" ht="30" customHeight="1" thickBot="1">
      <c r="B14" s="183">
        <v>7</v>
      </c>
      <c r="C14" s="181" t="s">
        <v>18</v>
      </c>
      <c r="D14" s="130">
        <v>2</v>
      </c>
      <c r="E14" s="84">
        <v>4</v>
      </c>
      <c r="F14" s="184">
        <v>0</v>
      </c>
      <c r="G14" s="185">
        <v>0</v>
      </c>
      <c r="H14" s="165"/>
      <c r="I14" s="1024" t="s">
        <v>19</v>
      </c>
      <c r="J14" s="1025"/>
      <c r="K14" s="204" t="s">
        <v>895</v>
      </c>
      <c r="L14" s="205" t="s">
        <v>896</v>
      </c>
      <c r="M14" s="165"/>
    </row>
    <row r="15" spans="2:13" ht="30" customHeight="1" thickBot="1">
      <c r="B15" s="1008" t="s">
        <v>21</v>
      </c>
      <c r="C15" s="1009"/>
      <c r="D15" s="198">
        <v>37</v>
      </c>
      <c r="E15" s="199">
        <f>SUM(E8:E14)</f>
        <v>40</v>
      </c>
      <c r="F15" s="200">
        <v>3</v>
      </c>
      <c r="G15" s="201">
        <v>3</v>
      </c>
      <c r="H15" s="122"/>
      <c r="I15" s="186"/>
      <c r="J15" s="28"/>
      <c r="K15" s="122"/>
      <c r="L15" s="122"/>
      <c r="M15" s="165"/>
    </row>
    <row r="16" spans="2:13" ht="21.75" customHeight="1">
      <c r="B16" s="186"/>
      <c r="C16" s="28"/>
      <c r="D16" s="122"/>
      <c r="E16" s="122"/>
      <c r="F16" s="122"/>
      <c r="G16" s="122"/>
      <c r="H16" s="122"/>
      <c r="I16" s="122"/>
      <c r="J16" s="28"/>
      <c r="K16" s="122"/>
      <c r="L16" s="122"/>
      <c r="M16" s="165"/>
    </row>
    <row r="17" spans="2:15">
      <c r="C17" s="187"/>
      <c r="D17" s="165"/>
      <c r="E17" s="165"/>
      <c r="F17" s="165"/>
      <c r="G17" s="165"/>
      <c r="H17" s="122"/>
      <c r="I17" s="122"/>
      <c r="J17" s="122"/>
      <c r="K17" s="122"/>
      <c r="L17" s="122"/>
      <c r="M17" s="165"/>
    </row>
    <row r="18" spans="2:15" ht="18.75" customHeight="1">
      <c r="B18" s="1026" t="s">
        <v>199</v>
      </c>
      <c r="C18" s="1026"/>
      <c r="D18" s="1026"/>
      <c r="E18" s="1026"/>
      <c r="F18" s="1026"/>
      <c r="G18" s="1026"/>
      <c r="H18" s="165"/>
      <c r="I18" s="1021" t="s">
        <v>239</v>
      </c>
      <c r="J18" s="1021"/>
      <c r="K18" s="1021"/>
      <c r="L18" s="1021"/>
      <c r="M18" s="165"/>
    </row>
    <row r="19" spans="2:15" ht="18.75" customHeight="1" thickBot="1">
      <c r="F19" s="188"/>
      <c r="G19" s="188"/>
    </row>
    <row r="20" spans="2:15" ht="31.5" customHeight="1" thickBot="1">
      <c r="B20" s="1010" t="s">
        <v>2</v>
      </c>
      <c r="C20" s="1014" t="s">
        <v>64</v>
      </c>
      <c r="D20" s="1018" t="s">
        <v>352</v>
      </c>
      <c r="E20" s="1018"/>
      <c r="F20" s="1019" t="s">
        <v>757</v>
      </c>
      <c r="G20" s="1020"/>
      <c r="I20" s="1010" t="s">
        <v>2</v>
      </c>
      <c r="J20" s="1012" t="s">
        <v>64</v>
      </c>
      <c r="K20" s="1014" t="s">
        <v>802</v>
      </c>
      <c r="L20" s="1016" t="s">
        <v>841</v>
      </c>
      <c r="M20" s="189"/>
    </row>
    <row r="21" spans="2:15" ht="34.5" customHeight="1" thickBot="1">
      <c r="B21" s="1011"/>
      <c r="C21" s="1015"/>
      <c r="D21" s="195" t="s">
        <v>801</v>
      </c>
      <c r="E21" s="196" t="s">
        <v>840</v>
      </c>
      <c r="F21" s="206" t="s">
        <v>801</v>
      </c>
      <c r="G21" s="207" t="s">
        <v>840</v>
      </c>
      <c r="I21" s="1011"/>
      <c r="J21" s="1013"/>
      <c r="K21" s="1015"/>
      <c r="L21" s="1017"/>
    </row>
    <row r="22" spans="2:15" ht="30" customHeight="1">
      <c r="B22" s="190">
        <v>1</v>
      </c>
      <c r="C22" s="172" t="s">
        <v>254</v>
      </c>
      <c r="D22" s="168">
        <v>23</v>
      </c>
      <c r="E22" s="98">
        <v>26</v>
      </c>
      <c r="F22" s="169">
        <v>1</v>
      </c>
      <c r="G22" s="191">
        <v>1</v>
      </c>
      <c r="I22" s="190">
        <v>1</v>
      </c>
      <c r="J22" s="192" t="s">
        <v>5</v>
      </c>
      <c r="K22" s="95">
        <v>1</v>
      </c>
      <c r="L22" s="98">
        <v>2</v>
      </c>
      <c r="M22" s="128"/>
    </row>
    <row r="23" spans="2:15" ht="30" customHeight="1" thickBot="1">
      <c r="B23" s="183">
        <v>2</v>
      </c>
      <c r="C23" s="181" t="s">
        <v>255</v>
      </c>
      <c r="D23" s="130">
        <v>14</v>
      </c>
      <c r="E23" s="84">
        <v>14</v>
      </c>
      <c r="F23" s="193">
        <v>2</v>
      </c>
      <c r="G23" s="194">
        <v>2</v>
      </c>
      <c r="I23" s="173">
        <v>2</v>
      </c>
      <c r="J23" s="174" t="s">
        <v>7</v>
      </c>
      <c r="K23" s="81">
        <v>6</v>
      </c>
      <c r="L23" s="82">
        <v>7</v>
      </c>
      <c r="M23" s="128"/>
    </row>
    <row r="24" spans="2:15" ht="30" customHeight="1" thickBot="1">
      <c r="B24" s="1008" t="s">
        <v>21</v>
      </c>
      <c r="C24" s="1009"/>
      <c r="D24" s="198">
        <v>37</v>
      </c>
      <c r="E24" s="199">
        <v>40</v>
      </c>
      <c r="F24" s="200">
        <v>3</v>
      </c>
      <c r="G24" s="201">
        <v>3</v>
      </c>
      <c r="I24" s="173">
        <v>3</v>
      </c>
      <c r="J24" s="174" t="s">
        <v>10</v>
      </c>
      <c r="K24" s="81">
        <v>9</v>
      </c>
      <c r="L24" s="82">
        <v>10</v>
      </c>
      <c r="M24" s="128"/>
    </row>
    <row r="25" spans="2:15" ht="30" customHeight="1">
      <c r="B25" s="186"/>
      <c r="I25" s="173">
        <v>4</v>
      </c>
      <c r="J25" s="174" t="s">
        <v>13</v>
      </c>
      <c r="K25" s="81">
        <v>9</v>
      </c>
      <c r="L25" s="82">
        <v>10</v>
      </c>
      <c r="M25" s="128"/>
    </row>
    <row r="26" spans="2:15" ht="30" customHeight="1">
      <c r="I26" s="173">
        <v>5</v>
      </c>
      <c r="J26" s="174" t="s">
        <v>15</v>
      </c>
      <c r="K26" s="81">
        <v>2</v>
      </c>
      <c r="L26" s="82">
        <v>2</v>
      </c>
      <c r="M26" s="128"/>
      <c r="O26" s="128"/>
    </row>
    <row r="27" spans="2:15" ht="30" customHeight="1">
      <c r="I27" s="173">
        <v>6</v>
      </c>
      <c r="J27" s="174" t="s">
        <v>17</v>
      </c>
      <c r="K27" s="81">
        <v>3</v>
      </c>
      <c r="L27" s="82">
        <v>3</v>
      </c>
      <c r="M27" s="128"/>
    </row>
    <row r="28" spans="2:15" ht="30" customHeight="1">
      <c r="I28" s="173">
        <v>7</v>
      </c>
      <c r="J28" s="174" t="s">
        <v>20</v>
      </c>
      <c r="K28" s="81">
        <v>3</v>
      </c>
      <c r="L28" s="82">
        <v>3</v>
      </c>
      <c r="M28" s="128"/>
    </row>
    <row r="29" spans="2:15" ht="30" customHeight="1" thickBot="1">
      <c r="I29" s="183">
        <v>8</v>
      </c>
      <c r="J29" s="181" t="s">
        <v>22</v>
      </c>
      <c r="K29" s="83">
        <v>4</v>
      </c>
      <c r="L29" s="84">
        <v>3</v>
      </c>
      <c r="M29" s="128"/>
    </row>
    <row r="30" spans="2:15" ht="30" customHeight="1" thickBot="1">
      <c r="I30" s="208"/>
      <c r="J30" s="209" t="s">
        <v>21</v>
      </c>
      <c r="K30" s="210">
        <v>37</v>
      </c>
      <c r="L30" s="199">
        <f>SUM(L22:L29)</f>
        <v>40</v>
      </c>
      <c r="M30" s="128"/>
    </row>
    <row r="31" spans="2:15" ht="30" customHeight="1">
      <c r="I31" s="186"/>
      <c r="M31" s="128"/>
    </row>
    <row r="32" spans="2:15" ht="26.25" customHeight="1">
      <c r="I32" s="186"/>
    </row>
    <row r="33" spans="9:9" ht="16.5" customHeight="1"/>
    <row r="34" spans="9:9">
      <c r="I34" s="186"/>
    </row>
  </sheetData>
  <mergeCells count="24"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O31"/>
  <sheetViews>
    <sheetView showGridLines="0" topLeftCell="A16" zoomScale="85" zoomScaleNormal="85" workbookViewId="0">
      <selection activeCell="G28" sqref="G28"/>
    </sheetView>
  </sheetViews>
  <sheetFormatPr defaultRowHeight="14.25"/>
  <cols>
    <col min="1" max="1" width="3" style="211" customWidth="1"/>
    <col min="2" max="2" width="9.140625" style="211"/>
    <col min="3" max="3" width="61.140625" style="211" customWidth="1"/>
    <col min="4" max="4" width="25.7109375" style="211" customWidth="1"/>
    <col min="5" max="5" width="2.28515625" style="211" customWidth="1"/>
    <col min="6" max="6" width="9.140625" style="211"/>
    <col min="7" max="7" width="69" style="211" customWidth="1"/>
    <col min="8" max="8" width="25.7109375" style="211" customWidth="1"/>
    <col min="9" max="16384" width="9.140625" style="211"/>
  </cols>
  <sheetData>
    <row r="1" spans="2:15" ht="15.75">
      <c r="B1" s="4"/>
      <c r="C1" s="4"/>
      <c r="D1" s="4"/>
      <c r="E1" s="4"/>
      <c r="F1" s="4"/>
      <c r="G1" s="4"/>
      <c r="H1" s="47" t="s">
        <v>809</v>
      </c>
    </row>
    <row r="2" spans="2:15" ht="15">
      <c r="B2" s="4"/>
      <c r="C2" s="4"/>
      <c r="D2" s="4"/>
      <c r="E2" s="4"/>
      <c r="F2" s="4"/>
      <c r="G2" s="4"/>
      <c r="H2" s="106"/>
    </row>
    <row r="3" spans="2:15" ht="15">
      <c r="B3" s="4"/>
      <c r="C3" s="4"/>
      <c r="D3" s="4"/>
      <c r="E3" s="4"/>
      <c r="F3" s="4"/>
      <c r="G3" s="4"/>
      <c r="H3" s="4"/>
    </row>
    <row r="4" spans="2:15" ht="18">
      <c r="B4" s="1027" t="s">
        <v>63</v>
      </c>
      <c r="C4" s="1027"/>
      <c r="D4" s="1027"/>
      <c r="E4" s="1027"/>
      <c r="F4" s="1027"/>
      <c r="G4" s="1027"/>
      <c r="H4" s="1027"/>
    </row>
    <row r="5" spans="2:15" ht="16.5" thickBot="1">
      <c r="B5" s="457"/>
      <c r="C5" s="457"/>
      <c r="D5" s="457"/>
      <c r="E5" s="457"/>
      <c r="F5" s="4"/>
      <c r="G5" s="4"/>
      <c r="H5" s="4"/>
    </row>
    <row r="6" spans="2:15" ht="21" customHeight="1">
      <c r="B6" s="994" t="s">
        <v>47</v>
      </c>
      <c r="C6" s="1028" t="s">
        <v>62</v>
      </c>
      <c r="D6" s="987" t="s">
        <v>49</v>
      </c>
      <c r="E6" s="1030"/>
      <c r="F6" s="994" t="s">
        <v>47</v>
      </c>
      <c r="G6" s="1028" t="s">
        <v>62</v>
      </c>
      <c r="H6" s="987" t="s">
        <v>49</v>
      </c>
    </row>
    <row r="7" spans="2:15" ht="25.5" customHeight="1" thickBot="1">
      <c r="B7" s="995"/>
      <c r="C7" s="1029"/>
      <c r="D7" s="988"/>
      <c r="E7" s="1031"/>
      <c r="F7" s="995"/>
      <c r="G7" s="1029"/>
      <c r="H7" s="988"/>
      <c r="I7" s="1032"/>
      <c r="J7" s="1035"/>
      <c r="K7" s="1032"/>
      <c r="L7" s="1035"/>
      <c r="M7" s="1032"/>
      <c r="N7" s="1032"/>
      <c r="O7" s="1032"/>
    </row>
    <row r="8" spans="2:15" ht="30" customHeight="1" thickBot="1">
      <c r="B8" s="458"/>
      <c r="C8" s="252" t="s">
        <v>803</v>
      </c>
      <c r="D8" s="253">
        <v>37</v>
      </c>
      <c r="E8" s="212"/>
      <c r="F8" s="250"/>
      <c r="G8" s="248" t="s">
        <v>874</v>
      </c>
      <c r="H8" s="249">
        <v>38</v>
      </c>
      <c r="I8" s="1032"/>
      <c r="J8" s="1035"/>
      <c r="K8" s="1032"/>
      <c r="L8" s="1035"/>
      <c r="M8" s="1032"/>
      <c r="N8" s="1032"/>
      <c r="O8" s="1032"/>
    </row>
    <row r="9" spans="2:15" s="219" customFormat="1" ht="30" customHeight="1">
      <c r="B9" s="213"/>
      <c r="C9" s="214" t="s">
        <v>869</v>
      </c>
      <c r="D9" s="215">
        <v>1</v>
      </c>
      <c r="E9" s="216"/>
      <c r="F9" s="217"/>
      <c r="G9" s="214" t="s">
        <v>875</v>
      </c>
      <c r="H9" s="218">
        <v>1</v>
      </c>
      <c r="I9" s="1035"/>
      <c r="J9" s="1035"/>
      <c r="K9" s="1032"/>
      <c r="L9" s="1035"/>
      <c r="M9" s="1032"/>
      <c r="N9" s="1032"/>
      <c r="O9" s="1032"/>
    </row>
    <row r="10" spans="2:15" ht="30" customHeight="1">
      <c r="B10" s="220" t="s">
        <v>67</v>
      </c>
      <c r="C10" s="221" t="s">
        <v>897</v>
      </c>
      <c r="D10" s="222">
        <v>1</v>
      </c>
      <c r="E10" s="223"/>
      <c r="F10" s="224" t="s">
        <v>67</v>
      </c>
      <c r="G10" s="221" t="s">
        <v>898</v>
      </c>
      <c r="H10" s="225">
        <v>1</v>
      </c>
      <c r="I10" s="226"/>
      <c r="J10" s="226"/>
      <c r="K10" s="226"/>
      <c r="L10" s="226"/>
      <c r="M10" s="226"/>
      <c r="N10" s="226"/>
      <c r="O10" s="226"/>
    </row>
    <row r="11" spans="2:15" ht="30" customHeight="1">
      <c r="B11" s="220" t="s">
        <v>70</v>
      </c>
      <c r="C11" s="227"/>
      <c r="D11" s="222"/>
      <c r="E11" s="223"/>
      <c r="F11" s="224" t="s">
        <v>70</v>
      </c>
      <c r="G11" s="227"/>
      <c r="H11" s="225"/>
      <c r="I11" s="226"/>
      <c r="J11" s="226"/>
      <c r="K11" s="226"/>
      <c r="L11" s="226"/>
      <c r="M11" s="226"/>
      <c r="N11" s="226"/>
      <c r="O11" s="226"/>
    </row>
    <row r="12" spans="2:15" ht="30" customHeight="1">
      <c r="B12" s="220" t="s">
        <v>71</v>
      </c>
      <c r="C12" s="227"/>
      <c r="D12" s="222"/>
      <c r="E12" s="223"/>
      <c r="F12" s="224" t="s">
        <v>71</v>
      </c>
      <c r="G12" s="227"/>
      <c r="H12" s="225"/>
      <c r="I12" s="226"/>
      <c r="J12" s="226"/>
      <c r="K12" s="226"/>
      <c r="L12" s="226"/>
      <c r="M12" s="226"/>
      <c r="N12" s="226"/>
      <c r="O12" s="226"/>
    </row>
    <row r="13" spans="2:15" ht="30" customHeight="1">
      <c r="B13" s="220" t="s">
        <v>75</v>
      </c>
      <c r="C13" s="227"/>
      <c r="D13" s="222"/>
      <c r="E13" s="223"/>
      <c r="F13" s="224" t="s">
        <v>75</v>
      </c>
      <c r="G13" s="227"/>
      <c r="H13" s="225"/>
      <c r="I13" s="226"/>
      <c r="J13" s="226"/>
      <c r="K13" s="226"/>
      <c r="L13" s="226"/>
      <c r="M13" s="226"/>
      <c r="N13" s="226"/>
      <c r="O13" s="226"/>
    </row>
    <row r="14" spans="2:15" s="233" customFormat="1" ht="30" customHeight="1">
      <c r="B14" s="228"/>
      <c r="C14" s="229" t="s">
        <v>870</v>
      </c>
      <c r="D14" s="222">
        <v>2</v>
      </c>
      <c r="E14" s="230"/>
      <c r="F14" s="231"/>
      <c r="G14" s="229" t="s">
        <v>876</v>
      </c>
      <c r="H14" s="225">
        <v>2</v>
      </c>
      <c r="I14" s="232"/>
      <c r="J14" s="232"/>
      <c r="K14" s="232"/>
      <c r="L14" s="232"/>
      <c r="M14" s="232"/>
      <c r="N14" s="232"/>
      <c r="O14" s="232"/>
    </row>
    <row r="15" spans="2:15" ht="30" customHeight="1">
      <c r="B15" s="220" t="s">
        <v>67</v>
      </c>
      <c r="C15" s="221" t="s">
        <v>998</v>
      </c>
      <c r="D15" s="222">
        <v>2</v>
      </c>
      <c r="E15" s="223"/>
      <c r="F15" s="224" t="s">
        <v>67</v>
      </c>
      <c r="G15" s="221" t="s">
        <v>998</v>
      </c>
      <c r="H15" s="225">
        <v>2</v>
      </c>
      <c r="I15" s="226"/>
      <c r="J15" s="226"/>
      <c r="K15" s="226"/>
      <c r="L15" s="226"/>
      <c r="M15" s="226"/>
      <c r="N15" s="226"/>
      <c r="O15" s="226"/>
    </row>
    <row r="16" spans="2:15" ht="30" customHeight="1" thickBot="1">
      <c r="B16" s="234" t="s">
        <v>70</v>
      </c>
      <c r="C16" s="235"/>
      <c r="D16" s="236"/>
      <c r="E16" s="223"/>
      <c r="F16" s="237" t="s">
        <v>70</v>
      </c>
      <c r="G16" s="235"/>
      <c r="H16" s="238"/>
      <c r="I16" s="226"/>
      <c r="J16" s="226"/>
      <c r="K16" s="226"/>
      <c r="L16" s="226"/>
      <c r="M16" s="226"/>
      <c r="N16" s="226"/>
      <c r="O16" s="226"/>
    </row>
    <row r="17" spans="2:15" ht="30" customHeight="1" thickBot="1">
      <c r="B17" s="247"/>
      <c r="C17" s="248" t="s">
        <v>871</v>
      </c>
      <c r="D17" s="249">
        <v>38</v>
      </c>
      <c r="E17" s="1033"/>
      <c r="F17" s="251"/>
      <c r="G17" s="248" t="s">
        <v>877</v>
      </c>
      <c r="H17" s="249">
        <v>39</v>
      </c>
      <c r="I17" s="226"/>
      <c r="J17" s="226"/>
      <c r="K17" s="226"/>
      <c r="L17" s="226"/>
      <c r="M17" s="226"/>
      <c r="N17" s="226"/>
      <c r="O17" s="226"/>
    </row>
    <row r="18" spans="2:15" ht="15.75" thickBot="1">
      <c r="B18" s="239"/>
      <c r="C18" s="240"/>
      <c r="D18" s="241"/>
      <c r="E18" s="1034"/>
      <c r="F18" s="241"/>
      <c r="G18" s="241"/>
      <c r="H18" s="242"/>
      <c r="I18" s="226"/>
      <c r="J18" s="226"/>
      <c r="K18" s="226"/>
      <c r="L18" s="226"/>
      <c r="M18" s="226"/>
      <c r="N18" s="226"/>
      <c r="O18" s="226"/>
    </row>
    <row r="19" spans="2:15">
      <c r="B19" s="994" t="s">
        <v>47</v>
      </c>
      <c r="C19" s="1028" t="s">
        <v>62</v>
      </c>
      <c r="D19" s="987" t="s">
        <v>49</v>
      </c>
      <c r="E19" s="1033"/>
      <c r="F19" s="994" t="s">
        <v>47</v>
      </c>
      <c r="G19" s="1028" t="s">
        <v>62</v>
      </c>
      <c r="H19" s="987" t="s">
        <v>49</v>
      </c>
      <c r="I19" s="226"/>
      <c r="J19" s="226"/>
      <c r="K19" s="226"/>
      <c r="L19" s="226"/>
      <c r="M19" s="226"/>
      <c r="N19" s="226"/>
      <c r="O19" s="226"/>
    </row>
    <row r="20" spans="2:15" ht="15" thickBot="1">
      <c r="B20" s="995"/>
      <c r="C20" s="1029"/>
      <c r="D20" s="988"/>
      <c r="E20" s="1033"/>
      <c r="F20" s="995"/>
      <c r="G20" s="1029"/>
      <c r="H20" s="988"/>
      <c r="I20" s="226"/>
      <c r="J20" s="226"/>
      <c r="K20" s="226"/>
      <c r="L20" s="226"/>
      <c r="M20" s="226"/>
      <c r="N20" s="226"/>
      <c r="O20" s="226"/>
    </row>
    <row r="21" spans="2:15" ht="30" customHeight="1" thickBot="1">
      <c r="B21" s="250"/>
      <c r="C21" s="248" t="s">
        <v>871</v>
      </c>
      <c r="D21" s="249">
        <v>38</v>
      </c>
      <c r="E21" s="212"/>
      <c r="F21" s="250"/>
      <c r="G21" s="248" t="s">
        <v>877</v>
      </c>
      <c r="H21" s="249">
        <v>39</v>
      </c>
    </row>
    <row r="22" spans="2:15" ht="30" customHeight="1">
      <c r="B22" s="213"/>
      <c r="C22" s="214" t="s">
        <v>872</v>
      </c>
      <c r="D22" s="215">
        <v>2</v>
      </c>
      <c r="E22" s="223"/>
      <c r="F22" s="217"/>
      <c r="G22" s="214" t="s">
        <v>878</v>
      </c>
      <c r="H22" s="218">
        <v>0</v>
      </c>
    </row>
    <row r="23" spans="2:15" ht="30" customHeight="1">
      <c r="B23" s="220" t="s">
        <v>67</v>
      </c>
      <c r="C23" s="221" t="s">
        <v>898</v>
      </c>
      <c r="D23" s="222">
        <v>2</v>
      </c>
      <c r="E23" s="223"/>
      <c r="F23" s="224" t="s">
        <v>67</v>
      </c>
      <c r="G23" s="221" t="s">
        <v>44</v>
      </c>
      <c r="H23" s="225"/>
    </row>
    <row r="24" spans="2:15" ht="30" customHeight="1">
      <c r="B24" s="220" t="s">
        <v>70</v>
      </c>
      <c r="C24" s="227"/>
      <c r="D24" s="222"/>
      <c r="E24" s="223"/>
      <c r="F24" s="224" t="s">
        <v>70</v>
      </c>
      <c r="G24" s="227"/>
      <c r="H24" s="225"/>
    </row>
    <row r="25" spans="2:15" ht="30" customHeight="1">
      <c r="B25" s="220" t="s">
        <v>71</v>
      </c>
      <c r="C25" s="227"/>
      <c r="D25" s="222"/>
      <c r="E25" s="223"/>
      <c r="F25" s="224" t="s">
        <v>71</v>
      </c>
      <c r="G25" s="227"/>
      <c r="H25" s="225"/>
    </row>
    <row r="26" spans="2:15" ht="30" customHeight="1">
      <c r="B26" s="220" t="s">
        <v>75</v>
      </c>
      <c r="C26" s="227"/>
      <c r="D26" s="222"/>
      <c r="E26" s="223"/>
      <c r="F26" s="224" t="s">
        <v>75</v>
      </c>
      <c r="G26" s="227"/>
      <c r="H26" s="225"/>
    </row>
    <row r="27" spans="2:15" ht="30" customHeight="1">
      <c r="B27" s="228"/>
      <c r="C27" s="229" t="s">
        <v>873</v>
      </c>
      <c r="D27" s="243">
        <v>2</v>
      </c>
      <c r="E27" s="230"/>
      <c r="F27" s="231"/>
      <c r="G27" s="229" t="s">
        <v>879</v>
      </c>
      <c r="H27" s="244">
        <v>1</v>
      </c>
    </row>
    <row r="28" spans="2:15" ht="30" customHeight="1">
      <c r="B28" s="220" t="s">
        <v>67</v>
      </c>
      <c r="C28" s="703" t="s">
        <v>998</v>
      </c>
      <c r="D28" s="222">
        <v>2</v>
      </c>
      <c r="E28" s="223"/>
      <c r="F28" s="224" t="s">
        <v>67</v>
      </c>
      <c r="G28" s="221" t="s">
        <v>998</v>
      </c>
      <c r="H28" s="225">
        <v>1</v>
      </c>
    </row>
    <row r="29" spans="2:15" ht="30" customHeight="1" thickBot="1">
      <c r="B29" s="234" t="s">
        <v>70</v>
      </c>
      <c r="C29" s="235"/>
      <c r="D29" s="236"/>
      <c r="E29" s="223"/>
      <c r="F29" s="237" t="s">
        <v>70</v>
      </c>
      <c r="G29" s="235"/>
      <c r="H29" s="238"/>
    </row>
    <row r="30" spans="2:15" ht="30" customHeight="1" thickBot="1">
      <c r="B30" s="458"/>
      <c r="C30" s="252" t="s">
        <v>874</v>
      </c>
      <c r="D30" s="254">
        <v>38</v>
      </c>
      <c r="E30" s="245"/>
      <c r="F30" s="255"/>
      <c r="G30" s="252" t="s">
        <v>880</v>
      </c>
      <c r="H30" s="253">
        <v>40</v>
      </c>
    </row>
    <row r="31" spans="2:15">
      <c r="B31" s="246"/>
      <c r="C31" s="246"/>
    </row>
  </sheetData>
  <mergeCells count="22">
    <mergeCell ref="O7:O9"/>
    <mergeCell ref="E17:E20"/>
    <mergeCell ref="B19:B20"/>
    <mergeCell ref="C19:C20"/>
    <mergeCell ref="D19:D20"/>
    <mergeCell ref="F19:F20"/>
    <mergeCell ref="G19:G20"/>
    <mergeCell ref="H19:H20"/>
    <mergeCell ref="I7:I9"/>
    <mergeCell ref="J7:J9"/>
    <mergeCell ref="K7:K9"/>
    <mergeCell ref="L7:L9"/>
    <mergeCell ref="M7:M9"/>
    <mergeCell ref="N7:N9"/>
    <mergeCell ref="B4:H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scale="65" orientation="landscape" verticalDpi="0" r:id="rId1"/>
  <ignoredErrors>
    <ignoredError sqref="B10:B29 F10:F29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4">
    <tabColor theme="6" tint="0.59999389629810485"/>
  </sheetPr>
  <dimension ref="A2:O70"/>
  <sheetViews>
    <sheetView showGridLines="0" topLeftCell="A34" zoomScale="115" zoomScaleNormal="115" workbookViewId="0">
      <selection activeCell="L63" sqref="L63"/>
    </sheetView>
  </sheetViews>
  <sheetFormatPr defaultColWidth="18" defaultRowHeight="12.75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>
      <c r="N2" s="43" t="s">
        <v>359</v>
      </c>
    </row>
    <row r="4" spans="2:14" ht="15.75">
      <c r="B4" s="1050" t="s">
        <v>842</v>
      </c>
      <c r="C4" s="1050"/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2:14" ht="13.5" thickBot="1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42" t="s">
        <v>46</v>
      </c>
    </row>
    <row r="6" spans="2:14" ht="15" customHeight="1">
      <c r="B6" s="1041" t="s">
        <v>844</v>
      </c>
      <c r="C6" s="1044" t="s">
        <v>21</v>
      </c>
      <c r="D6" s="1045"/>
      <c r="E6" s="1046"/>
      <c r="F6" s="1047" t="s">
        <v>348</v>
      </c>
      <c r="G6" s="1048"/>
      <c r="H6" s="1049"/>
      <c r="I6" s="1047" t="s">
        <v>94</v>
      </c>
      <c r="J6" s="1048"/>
      <c r="K6" s="1049"/>
      <c r="L6" s="1047" t="s">
        <v>95</v>
      </c>
      <c r="M6" s="1048"/>
      <c r="N6" s="1049"/>
    </row>
    <row r="7" spans="2:14" ht="12.75" customHeight="1">
      <c r="B7" s="1042"/>
      <c r="C7" s="1039" t="s">
        <v>49</v>
      </c>
      <c r="D7" s="880" t="s">
        <v>196</v>
      </c>
      <c r="E7" s="1036" t="s">
        <v>252</v>
      </c>
      <c r="F7" s="1039" t="s">
        <v>49</v>
      </c>
      <c r="G7" s="880" t="s">
        <v>196</v>
      </c>
      <c r="H7" s="1036" t="s">
        <v>252</v>
      </c>
      <c r="I7" s="1039" t="s">
        <v>49</v>
      </c>
      <c r="J7" s="880" t="s">
        <v>196</v>
      </c>
      <c r="K7" s="1036" t="s">
        <v>252</v>
      </c>
      <c r="L7" s="1039" t="s">
        <v>49</v>
      </c>
      <c r="M7" s="880" t="s">
        <v>196</v>
      </c>
      <c r="N7" s="1036" t="s">
        <v>252</v>
      </c>
    </row>
    <row r="8" spans="2:14" ht="21.75" customHeight="1" thickBot="1">
      <c r="B8" s="1043"/>
      <c r="C8" s="1040"/>
      <c r="D8" s="881"/>
      <c r="E8" s="1037"/>
      <c r="F8" s="1040"/>
      <c r="G8" s="881"/>
      <c r="H8" s="1037"/>
      <c r="I8" s="1040"/>
      <c r="J8" s="881"/>
      <c r="K8" s="1037"/>
      <c r="L8" s="1040"/>
      <c r="M8" s="881"/>
      <c r="N8" s="1037"/>
    </row>
    <row r="9" spans="2:14" ht="14.25">
      <c r="B9" s="430" t="s">
        <v>96</v>
      </c>
      <c r="C9" s="431">
        <v>32</v>
      </c>
      <c r="D9" s="99">
        <v>2712648</v>
      </c>
      <c r="E9" s="102">
        <f>SUM(D9/C9)</f>
        <v>84770.25</v>
      </c>
      <c r="F9" s="432">
        <v>32</v>
      </c>
      <c r="G9" s="99">
        <v>2712648</v>
      </c>
      <c r="H9" s="102">
        <f>SUM(G9/F9)</f>
        <v>84770.25</v>
      </c>
      <c r="I9" s="432"/>
      <c r="J9" s="99"/>
      <c r="K9" s="102"/>
      <c r="L9" s="432"/>
      <c r="M9" s="99"/>
      <c r="N9" s="103"/>
    </row>
    <row r="10" spans="2:14" ht="14.25">
      <c r="B10" s="433" t="s">
        <v>97</v>
      </c>
      <c r="C10" s="431">
        <v>32</v>
      </c>
      <c r="D10" s="99">
        <v>2464367</v>
      </c>
      <c r="E10" s="102">
        <f t="shared" ref="E10:E20" si="0">SUM(D10/C10)</f>
        <v>77011.46875</v>
      </c>
      <c r="F10" s="432">
        <v>32</v>
      </c>
      <c r="G10" s="85">
        <v>2464367</v>
      </c>
      <c r="H10" s="102">
        <f t="shared" ref="H10:H20" si="1">SUM(G10/F10)</f>
        <v>77011.46875</v>
      </c>
      <c r="I10" s="435"/>
      <c r="J10" s="85"/>
      <c r="K10" s="102"/>
      <c r="L10" s="435"/>
      <c r="M10" s="85"/>
      <c r="N10" s="89"/>
    </row>
    <row r="11" spans="2:14" ht="14.25">
      <c r="B11" s="433" t="s">
        <v>98</v>
      </c>
      <c r="C11" s="431">
        <v>39</v>
      </c>
      <c r="D11" s="99">
        <v>3386818</v>
      </c>
      <c r="E11" s="102">
        <f t="shared" si="0"/>
        <v>86841.487179487172</v>
      </c>
      <c r="F11" s="432">
        <v>32</v>
      </c>
      <c r="G11" s="85">
        <v>2805736</v>
      </c>
      <c r="H11" s="102">
        <f t="shared" si="1"/>
        <v>87679.25</v>
      </c>
      <c r="I11" s="435">
        <v>7</v>
      </c>
      <c r="J11" s="85">
        <v>581082</v>
      </c>
      <c r="K11" s="102">
        <f>SUM(J11/I11)</f>
        <v>83011.71428571429</v>
      </c>
      <c r="L11" s="435"/>
      <c r="M11" s="85"/>
      <c r="N11" s="89"/>
    </row>
    <row r="12" spans="2:14" ht="14.25">
      <c r="B12" s="433" t="s">
        <v>99</v>
      </c>
      <c r="C12" s="431">
        <v>39</v>
      </c>
      <c r="D12" s="99">
        <v>3125046</v>
      </c>
      <c r="E12" s="102">
        <f t="shared" si="0"/>
        <v>80129.38461538461</v>
      </c>
      <c r="F12" s="432">
        <v>32</v>
      </c>
      <c r="G12" s="85">
        <v>2585575</v>
      </c>
      <c r="H12" s="102">
        <f t="shared" si="1"/>
        <v>80799.21875</v>
      </c>
      <c r="I12" s="435">
        <v>7</v>
      </c>
      <c r="J12" s="85">
        <f>SUM(D12-G12)</f>
        <v>539471</v>
      </c>
      <c r="K12" s="102">
        <f t="shared" ref="K12:K20" si="2">SUM(J12/I12)</f>
        <v>77067.28571428571</v>
      </c>
      <c r="L12" s="435"/>
      <c r="M12" s="85"/>
      <c r="N12" s="89"/>
    </row>
    <row r="13" spans="2:14" ht="14.25">
      <c r="B13" s="433" t="s">
        <v>100</v>
      </c>
      <c r="C13" s="431">
        <v>39</v>
      </c>
      <c r="D13" s="99">
        <v>3664227</v>
      </c>
      <c r="E13" s="102">
        <f t="shared" si="0"/>
        <v>93954.538461538468</v>
      </c>
      <c r="F13" s="432">
        <v>32</v>
      </c>
      <c r="G13" s="85">
        <v>3041005</v>
      </c>
      <c r="H13" s="102">
        <f t="shared" si="1"/>
        <v>95031.40625</v>
      </c>
      <c r="I13" s="435">
        <v>7</v>
      </c>
      <c r="J13" s="85">
        <f t="shared" ref="J13:J20" si="3">SUM(D13-G13)</f>
        <v>623222</v>
      </c>
      <c r="K13" s="102">
        <f t="shared" si="2"/>
        <v>89031.71428571429</v>
      </c>
      <c r="L13" s="435"/>
      <c r="M13" s="85"/>
      <c r="N13" s="89"/>
    </row>
    <row r="14" spans="2:14" ht="14.25">
      <c r="B14" s="433" t="s">
        <v>101</v>
      </c>
      <c r="C14" s="431">
        <v>39</v>
      </c>
      <c r="D14" s="99">
        <v>3333533</v>
      </c>
      <c r="E14" s="102">
        <f t="shared" si="0"/>
        <v>85475.205128205125</v>
      </c>
      <c r="F14" s="432">
        <v>32</v>
      </c>
      <c r="G14" s="85">
        <v>2799586</v>
      </c>
      <c r="H14" s="102">
        <f t="shared" si="1"/>
        <v>87487.0625</v>
      </c>
      <c r="I14" s="435">
        <v>7</v>
      </c>
      <c r="J14" s="85">
        <f t="shared" si="3"/>
        <v>533947</v>
      </c>
      <c r="K14" s="102">
        <f t="shared" si="2"/>
        <v>76278.142857142855</v>
      </c>
      <c r="L14" s="435"/>
      <c r="M14" s="85"/>
      <c r="N14" s="89"/>
    </row>
    <row r="15" spans="2:14" ht="14.25">
      <c r="B15" s="433" t="s">
        <v>102</v>
      </c>
      <c r="C15" s="431">
        <v>39</v>
      </c>
      <c r="D15" s="99">
        <v>3130355</v>
      </c>
      <c r="E15" s="102">
        <f t="shared" si="0"/>
        <v>80265.512820512828</v>
      </c>
      <c r="F15" s="432">
        <v>32</v>
      </c>
      <c r="G15" s="85">
        <v>2607835</v>
      </c>
      <c r="H15" s="102">
        <f t="shared" si="1"/>
        <v>81494.84375</v>
      </c>
      <c r="I15" s="435">
        <v>7</v>
      </c>
      <c r="J15" s="85">
        <f t="shared" si="3"/>
        <v>522520</v>
      </c>
      <c r="K15" s="102">
        <f t="shared" si="2"/>
        <v>74645.71428571429</v>
      </c>
      <c r="L15" s="435"/>
      <c r="M15" s="85"/>
      <c r="N15" s="89"/>
    </row>
    <row r="16" spans="2:14" ht="14.25">
      <c r="B16" s="433" t="s">
        <v>103</v>
      </c>
      <c r="C16" s="431">
        <v>39</v>
      </c>
      <c r="D16" s="99">
        <v>3415510</v>
      </c>
      <c r="E16" s="102">
        <f t="shared" si="0"/>
        <v>87577.179487179485</v>
      </c>
      <c r="F16" s="432">
        <v>32</v>
      </c>
      <c r="G16" s="85">
        <v>2817930</v>
      </c>
      <c r="H16" s="102">
        <f t="shared" si="1"/>
        <v>88060.3125</v>
      </c>
      <c r="I16" s="435">
        <v>7</v>
      </c>
      <c r="J16" s="85">
        <f t="shared" si="3"/>
        <v>597580</v>
      </c>
      <c r="K16" s="102">
        <f t="shared" si="2"/>
        <v>85368.571428571435</v>
      </c>
      <c r="L16" s="435"/>
      <c r="M16" s="85"/>
      <c r="N16" s="89"/>
    </row>
    <row r="17" spans="1:15" ht="14.25">
      <c r="B17" s="433" t="s">
        <v>104</v>
      </c>
      <c r="C17" s="431">
        <v>38</v>
      </c>
      <c r="D17" s="99">
        <v>3152308</v>
      </c>
      <c r="E17" s="102">
        <f t="shared" si="0"/>
        <v>82955.473684210519</v>
      </c>
      <c r="F17" s="432">
        <v>31</v>
      </c>
      <c r="G17" s="85">
        <v>2620355</v>
      </c>
      <c r="H17" s="102">
        <f t="shared" si="1"/>
        <v>84527.580645161288</v>
      </c>
      <c r="I17" s="435">
        <v>7</v>
      </c>
      <c r="J17" s="85">
        <f t="shared" si="3"/>
        <v>531953</v>
      </c>
      <c r="K17" s="102">
        <f t="shared" si="2"/>
        <v>75993.28571428571</v>
      </c>
      <c r="L17" s="435"/>
      <c r="M17" s="85"/>
      <c r="N17" s="89"/>
    </row>
    <row r="18" spans="1:15" ht="14.25">
      <c r="B18" s="433" t="s">
        <v>105</v>
      </c>
      <c r="C18" s="431">
        <v>38</v>
      </c>
      <c r="D18" s="99">
        <v>3308801</v>
      </c>
      <c r="E18" s="102">
        <f t="shared" si="0"/>
        <v>87073.710526315786</v>
      </c>
      <c r="F18" s="432">
        <v>31</v>
      </c>
      <c r="G18" s="85">
        <v>2686370</v>
      </c>
      <c r="H18" s="102">
        <f t="shared" si="1"/>
        <v>86657.096774193546</v>
      </c>
      <c r="I18" s="435">
        <v>7</v>
      </c>
      <c r="J18" s="85">
        <f t="shared" si="3"/>
        <v>622431</v>
      </c>
      <c r="K18" s="102">
        <f t="shared" si="2"/>
        <v>88918.71428571429</v>
      </c>
      <c r="L18" s="435"/>
      <c r="M18" s="85"/>
      <c r="N18" s="89"/>
    </row>
    <row r="19" spans="1:15" ht="14.25">
      <c r="B19" s="433" t="s">
        <v>106</v>
      </c>
      <c r="C19" s="431">
        <v>37</v>
      </c>
      <c r="D19" s="99">
        <v>3159202</v>
      </c>
      <c r="E19" s="102">
        <f t="shared" si="0"/>
        <v>85383.83783783784</v>
      </c>
      <c r="F19" s="432">
        <v>30</v>
      </c>
      <c r="G19" s="85">
        <v>2715010</v>
      </c>
      <c r="H19" s="102">
        <f t="shared" si="1"/>
        <v>90500.333333333328</v>
      </c>
      <c r="I19" s="435">
        <v>7</v>
      </c>
      <c r="J19" s="85">
        <f t="shared" si="3"/>
        <v>444192</v>
      </c>
      <c r="K19" s="102">
        <f t="shared" si="2"/>
        <v>63456</v>
      </c>
      <c r="L19" s="435"/>
      <c r="M19" s="85"/>
      <c r="N19" s="89"/>
    </row>
    <row r="20" spans="1:15" ht="14.25">
      <c r="B20" s="433" t="s">
        <v>107</v>
      </c>
      <c r="C20" s="431">
        <v>37</v>
      </c>
      <c r="D20" s="99">
        <v>3308801</v>
      </c>
      <c r="E20" s="102">
        <f t="shared" si="0"/>
        <v>89427.054054054053</v>
      </c>
      <c r="F20" s="432">
        <v>30</v>
      </c>
      <c r="G20" s="85">
        <v>2686370</v>
      </c>
      <c r="H20" s="102">
        <f t="shared" si="1"/>
        <v>89545.666666666672</v>
      </c>
      <c r="I20" s="435">
        <v>7</v>
      </c>
      <c r="J20" s="85">
        <f t="shared" si="3"/>
        <v>622431</v>
      </c>
      <c r="K20" s="102">
        <f t="shared" si="2"/>
        <v>88918.71428571429</v>
      </c>
      <c r="L20" s="435"/>
      <c r="M20" s="85"/>
      <c r="N20" s="89"/>
    </row>
    <row r="21" spans="1:15" ht="14.25">
      <c r="B21" s="436" t="s">
        <v>21</v>
      </c>
      <c r="C21" s="817">
        <f t="shared" ref="C21:H21" si="4">SUM(C9:C20)</f>
        <v>448</v>
      </c>
      <c r="D21" s="85">
        <f t="shared" si="4"/>
        <v>38161616</v>
      </c>
      <c r="E21" s="86">
        <f t="shared" si="4"/>
        <v>1020865.102544726</v>
      </c>
      <c r="F21" s="817">
        <f t="shared" si="4"/>
        <v>378</v>
      </c>
      <c r="G21" s="818">
        <f t="shared" si="4"/>
        <v>32542787</v>
      </c>
      <c r="H21" s="819">
        <f t="shared" si="4"/>
        <v>1033564.4899193549</v>
      </c>
      <c r="I21" s="817">
        <f>SUM(I11:I20)</f>
        <v>70</v>
      </c>
      <c r="J21" s="818">
        <f>SUM(J11:J20)</f>
        <v>5618829</v>
      </c>
      <c r="K21" s="819">
        <f>SUM(K11:K20)</f>
        <v>802689.85714285728</v>
      </c>
      <c r="L21" s="438"/>
      <c r="M21" s="439"/>
      <c r="N21" s="89"/>
    </row>
    <row r="22" spans="1:15" ht="15" thickBot="1">
      <c r="B22" s="440" t="s">
        <v>108</v>
      </c>
      <c r="C22" s="449">
        <f t="shared" ref="C22:H22" si="5">SUM(C21/12)</f>
        <v>37.333333333333336</v>
      </c>
      <c r="D22" s="820">
        <f t="shared" si="5"/>
        <v>3180134.6666666665</v>
      </c>
      <c r="E22" s="821">
        <f t="shared" si="5"/>
        <v>85072.091878727166</v>
      </c>
      <c r="F22" s="449">
        <f t="shared" si="5"/>
        <v>31.5</v>
      </c>
      <c r="G22" s="820">
        <f t="shared" si="5"/>
        <v>2711898.9166666665</v>
      </c>
      <c r="H22" s="821">
        <f t="shared" si="5"/>
        <v>86130.374159946237</v>
      </c>
      <c r="I22" s="449">
        <f>SUM(I21/10)</f>
        <v>7</v>
      </c>
      <c r="J22" s="820">
        <f>SUM(J21/10)</f>
        <v>561882.9</v>
      </c>
      <c r="K22" s="821">
        <f>SUM(K21/10)</f>
        <v>80268.985714285722</v>
      </c>
      <c r="L22" s="443"/>
      <c r="M22" s="442"/>
      <c r="N22" s="90"/>
    </row>
    <row r="23" spans="1:15">
      <c r="B23" s="1052" t="s">
        <v>347</v>
      </c>
      <c r="C23" s="1052"/>
      <c r="D23" s="1052"/>
      <c r="E23" s="1052"/>
      <c r="F23" s="1052"/>
      <c r="G23" s="1052"/>
      <c r="H23" s="1052"/>
      <c r="I23" s="1052"/>
      <c r="J23" s="1052"/>
      <c r="K23" s="1052"/>
      <c r="L23" s="1052"/>
      <c r="M23" s="1052"/>
    </row>
    <row r="24" spans="1:15">
      <c r="B24" s="444" t="s">
        <v>843</v>
      </c>
      <c r="C24" s="444"/>
      <c r="D24" s="444"/>
    </row>
    <row r="28" spans="1:15" ht="15.75">
      <c r="B28" s="1050" t="s">
        <v>845</v>
      </c>
      <c r="C28" s="1050"/>
      <c r="D28" s="1050"/>
      <c r="E28" s="1050"/>
      <c r="F28" s="1050"/>
      <c r="G28" s="1050"/>
      <c r="H28" s="1050"/>
      <c r="I28" s="1050"/>
      <c r="J28" s="1050"/>
      <c r="K28" s="1050"/>
      <c r="L28" s="1050"/>
      <c r="M28" s="1050"/>
      <c r="N28" s="1050"/>
    </row>
    <row r="29" spans="1:15" ht="15" thickBot="1">
      <c r="B29" s="445"/>
      <c r="C29" s="420"/>
      <c r="D29" s="420"/>
      <c r="E29" s="420"/>
      <c r="F29" s="420"/>
      <c r="G29" s="446"/>
      <c r="H29" s="446"/>
      <c r="I29" s="446"/>
      <c r="J29" s="446"/>
      <c r="K29" s="446"/>
      <c r="L29" s="446"/>
      <c r="M29" s="211"/>
      <c r="N29" s="42" t="s">
        <v>46</v>
      </c>
    </row>
    <row r="30" spans="1:15" ht="15" customHeight="1">
      <c r="B30" s="1041" t="s">
        <v>846</v>
      </c>
      <c r="C30" s="1044" t="s">
        <v>21</v>
      </c>
      <c r="D30" s="1045"/>
      <c r="E30" s="1046"/>
      <c r="F30" s="1047" t="s">
        <v>197</v>
      </c>
      <c r="G30" s="1048"/>
      <c r="H30" s="1049"/>
      <c r="I30" s="1047" t="s">
        <v>94</v>
      </c>
      <c r="J30" s="1048"/>
      <c r="K30" s="1049"/>
      <c r="L30" s="1047" t="s">
        <v>95</v>
      </c>
      <c r="M30" s="1048"/>
      <c r="N30" s="1049"/>
      <c r="O30" s="447"/>
    </row>
    <row r="31" spans="1:15" ht="12.75" customHeight="1">
      <c r="B31" s="1042"/>
      <c r="C31" s="1039" t="s">
        <v>49</v>
      </c>
      <c r="D31" s="880" t="s">
        <v>196</v>
      </c>
      <c r="E31" s="1036" t="s">
        <v>252</v>
      </c>
      <c r="F31" s="1039" t="s">
        <v>49</v>
      </c>
      <c r="G31" s="880" t="s">
        <v>196</v>
      </c>
      <c r="H31" s="1036" t="s">
        <v>252</v>
      </c>
      <c r="I31" s="1039" t="s">
        <v>49</v>
      </c>
      <c r="J31" s="880" t="s">
        <v>196</v>
      </c>
      <c r="K31" s="1036" t="s">
        <v>252</v>
      </c>
      <c r="L31" s="1039" t="s">
        <v>49</v>
      </c>
      <c r="M31" s="880" t="s">
        <v>196</v>
      </c>
      <c r="N31" s="1036" t="s">
        <v>252</v>
      </c>
    </row>
    <row r="32" spans="1:15" ht="21.75" customHeight="1" thickBot="1">
      <c r="A32" s="10"/>
      <c r="B32" s="1051"/>
      <c r="C32" s="1040"/>
      <c r="D32" s="881"/>
      <c r="E32" s="1037"/>
      <c r="F32" s="1040"/>
      <c r="G32" s="881"/>
      <c r="H32" s="1037"/>
      <c r="I32" s="1040"/>
      <c r="J32" s="881"/>
      <c r="K32" s="1037"/>
      <c r="L32" s="1040"/>
      <c r="M32" s="881"/>
      <c r="N32" s="1037"/>
    </row>
    <row r="33" spans="1:14" ht="14.25" customHeight="1">
      <c r="A33" s="10"/>
      <c r="B33" s="430" t="s">
        <v>96</v>
      </c>
      <c r="C33" s="431">
        <f>SUM(F33+I33)</f>
        <v>37</v>
      </c>
      <c r="D33" s="99">
        <f t="shared" ref="D33:D44" si="6">SUM(G33+J33)</f>
        <v>4029507</v>
      </c>
      <c r="E33" s="102">
        <f>SUM(D33/C33)</f>
        <v>108905.5945945946</v>
      </c>
      <c r="F33" s="432">
        <v>37</v>
      </c>
      <c r="G33" s="99">
        <v>4029507</v>
      </c>
      <c r="H33" s="102">
        <f>SUM(G33/F33)</f>
        <v>108905.5945945946</v>
      </c>
      <c r="I33" s="432"/>
      <c r="J33" s="99"/>
      <c r="K33" s="102"/>
      <c r="L33" s="432"/>
      <c r="M33" s="99"/>
      <c r="N33" s="103"/>
    </row>
    <row r="34" spans="1:14" ht="14.25" customHeight="1">
      <c r="A34" s="10"/>
      <c r="B34" s="433" t="s">
        <v>97</v>
      </c>
      <c r="C34" s="431">
        <f t="shared" ref="C34:C44" si="7">SUM(F34+I34)</f>
        <v>38</v>
      </c>
      <c r="D34" s="99">
        <f t="shared" si="6"/>
        <v>3749507</v>
      </c>
      <c r="E34" s="102">
        <f t="shared" ref="E34:E44" si="8">SUM(D34/C34)</f>
        <v>98671.236842105267</v>
      </c>
      <c r="F34" s="432">
        <v>37</v>
      </c>
      <c r="G34" s="99">
        <v>3659507</v>
      </c>
      <c r="H34" s="102">
        <f t="shared" ref="H34:H44" si="9">SUM(G34/F34)</f>
        <v>98905.5945945946</v>
      </c>
      <c r="I34" s="435">
        <v>1</v>
      </c>
      <c r="J34" s="85">
        <v>90000</v>
      </c>
      <c r="K34" s="102">
        <v>90000</v>
      </c>
      <c r="L34" s="435"/>
      <c r="M34" s="85"/>
      <c r="N34" s="89"/>
    </row>
    <row r="35" spans="1:14" ht="14.25" customHeight="1">
      <c r="A35" s="10"/>
      <c r="B35" s="433" t="s">
        <v>98</v>
      </c>
      <c r="C35" s="431">
        <f t="shared" si="7"/>
        <v>38</v>
      </c>
      <c r="D35" s="99">
        <f t="shared" si="6"/>
        <v>3849507</v>
      </c>
      <c r="E35" s="102">
        <f t="shared" si="8"/>
        <v>101302.81578947368</v>
      </c>
      <c r="F35" s="432">
        <v>37</v>
      </c>
      <c r="G35" s="99">
        <v>3759507</v>
      </c>
      <c r="H35" s="102">
        <f t="shared" si="9"/>
        <v>101608.29729729729</v>
      </c>
      <c r="I35" s="435">
        <v>1</v>
      </c>
      <c r="J35" s="85">
        <v>90000</v>
      </c>
      <c r="K35" s="102">
        <v>90000</v>
      </c>
      <c r="L35" s="435"/>
      <c r="M35" s="85"/>
      <c r="N35" s="89"/>
    </row>
    <row r="36" spans="1:14" ht="14.25" customHeight="1">
      <c r="A36" s="10"/>
      <c r="B36" s="433" t="s">
        <v>99</v>
      </c>
      <c r="C36" s="431">
        <f t="shared" si="7"/>
        <v>38</v>
      </c>
      <c r="D36" s="99">
        <f t="shared" si="6"/>
        <v>3849507</v>
      </c>
      <c r="E36" s="102">
        <f t="shared" si="8"/>
        <v>101302.81578947368</v>
      </c>
      <c r="F36" s="432">
        <v>37</v>
      </c>
      <c r="G36" s="99">
        <v>3759507</v>
      </c>
      <c r="H36" s="102">
        <f t="shared" si="9"/>
        <v>101608.29729729729</v>
      </c>
      <c r="I36" s="435">
        <v>1</v>
      </c>
      <c r="J36" s="85">
        <v>90000</v>
      </c>
      <c r="K36" s="102">
        <v>90000</v>
      </c>
      <c r="L36" s="435"/>
      <c r="M36" s="85"/>
      <c r="N36" s="89"/>
    </row>
    <row r="37" spans="1:14" ht="14.25" customHeight="1">
      <c r="A37" s="10"/>
      <c r="B37" s="433" t="s">
        <v>100</v>
      </c>
      <c r="C37" s="431">
        <f t="shared" si="7"/>
        <v>38</v>
      </c>
      <c r="D37" s="99">
        <f t="shared" si="6"/>
        <v>4149507</v>
      </c>
      <c r="E37" s="102">
        <f t="shared" si="8"/>
        <v>109197.55263157895</v>
      </c>
      <c r="F37" s="432">
        <v>37</v>
      </c>
      <c r="G37" s="99">
        <v>4059507</v>
      </c>
      <c r="H37" s="102">
        <f t="shared" si="9"/>
        <v>109716.4054054054</v>
      </c>
      <c r="I37" s="435">
        <v>1</v>
      </c>
      <c r="J37" s="85">
        <v>90000</v>
      </c>
      <c r="K37" s="102">
        <v>90000</v>
      </c>
      <c r="L37" s="435"/>
      <c r="M37" s="85"/>
      <c r="N37" s="89"/>
    </row>
    <row r="38" spans="1:14" ht="14.25" customHeight="1">
      <c r="A38" s="10"/>
      <c r="B38" s="433" t="s">
        <v>101</v>
      </c>
      <c r="C38" s="431">
        <f t="shared" si="7"/>
        <v>39</v>
      </c>
      <c r="D38" s="99">
        <f t="shared" si="6"/>
        <v>3839507</v>
      </c>
      <c r="E38" s="102">
        <f t="shared" si="8"/>
        <v>98448.897435897437</v>
      </c>
      <c r="F38" s="432">
        <v>37</v>
      </c>
      <c r="G38" s="99">
        <v>3659507</v>
      </c>
      <c r="H38" s="102">
        <f t="shared" si="9"/>
        <v>98905.5945945946</v>
      </c>
      <c r="I38" s="435">
        <v>2</v>
      </c>
      <c r="J38" s="85">
        <v>180000</v>
      </c>
      <c r="K38" s="102">
        <v>90000</v>
      </c>
      <c r="L38" s="435"/>
      <c r="M38" s="85"/>
      <c r="N38" s="89"/>
    </row>
    <row r="39" spans="1:14" ht="14.25" customHeight="1">
      <c r="A39" s="10"/>
      <c r="B39" s="433" t="s">
        <v>102</v>
      </c>
      <c r="C39" s="431">
        <f t="shared" si="7"/>
        <v>39</v>
      </c>
      <c r="D39" s="99">
        <f t="shared" si="6"/>
        <v>4239507</v>
      </c>
      <c r="E39" s="102">
        <f t="shared" si="8"/>
        <v>108705.30769230769</v>
      </c>
      <c r="F39" s="432">
        <v>37</v>
      </c>
      <c r="G39" s="99">
        <v>4059507</v>
      </c>
      <c r="H39" s="102">
        <f t="shared" si="9"/>
        <v>109716.4054054054</v>
      </c>
      <c r="I39" s="435">
        <v>2</v>
      </c>
      <c r="J39" s="85">
        <v>180000</v>
      </c>
      <c r="K39" s="102">
        <v>90000</v>
      </c>
      <c r="L39" s="435"/>
      <c r="M39" s="85"/>
      <c r="N39" s="89"/>
    </row>
    <row r="40" spans="1:14" ht="14.25" customHeight="1">
      <c r="A40" s="10"/>
      <c r="B40" s="433" t="s">
        <v>103</v>
      </c>
      <c r="C40" s="431">
        <f t="shared" si="7"/>
        <v>39</v>
      </c>
      <c r="D40" s="99">
        <f t="shared" si="6"/>
        <v>3939507</v>
      </c>
      <c r="E40" s="102">
        <f t="shared" si="8"/>
        <v>101013</v>
      </c>
      <c r="F40" s="432">
        <v>37</v>
      </c>
      <c r="G40" s="99">
        <v>3759507</v>
      </c>
      <c r="H40" s="102">
        <f t="shared" si="9"/>
        <v>101608.29729729729</v>
      </c>
      <c r="I40" s="435">
        <v>2</v>
      </c>
      <c r="J40" s="85">
        <v>180000</v>
      </c>
      <c r="K40" s="102">
        <v>90000</v>
      </c>
      <c r="L40" s="435"/>
      <c r="M40" s="85"/>
      <c r="N40" s="89"/>
    </row>
    <row r="41" spans="1:14" ht="14.25" customHeight="1">
      <c r="A41" s="10"/>
      <c r="B41" s="433" t="s">
        <v>104</v>
      </c>
      <c r="C41" s="431">
        <f t="shared" si="7"/>
        <v>39</v>
      </c>
      <c r="D41" s="99">
        <f t="shared" si="6"/>
        <v>3939507</v>
      </c>
      <c r="E41" s="102">
        <f t="shared" si="8"/>
        <v>101013</v>
      </c>
      <c r="F41" s="432">
        <v>37</v>
      </c>
      <c r="G41" s="99">
        <v>3759507</v>
      </c>
      <c r="H41" s="102">
        <f t="shared" si="9"/>
        <v>101608.29729729729</v>
      </c>
      <c r="I41" s="435">
        <v>2</v>
      </c>
      <c r="J41" s="85">
        <v>180000</v>
      </c>
      <c r="K41" s="102">
        <v>90000</v>
      </c>
      <c r="L41" s="435"/>
      <c r="M41" s="85"/>
      <c r="N41" s="89"/>
    </row>
    <row r="42" spans="1:14" ht="14.25" customHeight="1">
      <c r="A42" s="10"/>
      <c r="B42" s="433" t="s">
        <v>105</v>
      </c>
      <c r="C42" s="431">
        <f t="shared" si="7"/>
        <v>39</v>
      </c>
      <c r="D42" s="99">
        <f t="shared" si="6"/>
        <v>4239507</v>
      </c>
      <c r="E42" s="102">
        <f t="shared" si="8"/>
        <v>108705.30769230769</v>
      </c>
      <c r="F42" s="432">
        <v>37</v>
      </c>
      <c r="G42" s="99">
        <v>4059507</v>
      </c>
      <c r="H42" s="102">
        <f t="shared" si="9"/>
        <v>109716.4054054054</v>
      </c>
      <c r="I42" s="435">
        <v>2</v>
      </c>
      <c r="J42" s="85">
        <v>180000</v>
      </c>
      <c r="K42" s="102">
        <v>90000</v>
      </c>
      <c r="L42" s="435"/>
      <c r="M42" s="85"/>
      <c r="N42" s="89"/>
    </row>
    <row r="43" spans="1:14" ht="14.25" customHeight="1">
      <c r="A43" s="10"/>
      <c r="B43" s="433" t="s">
        <v>106</v>
      </c>
      <c r="C43" s="431">
        <f t="shared" si="7"/>
        <v>39</v>
      </c>
      <c r="D43" s="99">
        <f t="shared" si="6"/>
        <v>3939507</v>
      </c>
      <c r="E43" s="102">
        <f t="shared" si="8"/>
        <v>101013</v>
      </c>
      <c r="F43" s="432">
        <v>37</v>
      </c>
      <c r="G43" s="99">
        <v>3759507</v>
      </c>
      <c r="H43" s="102">
        <f t="shared" si="9"/>
        <v>101608.29729729729</v>
      </c>
      <c r="I43" s="435">
        <v>2</v>
      </c>
      <c r="J43" s="85">
        <v>180000</v>
      </c>
      <c r="K43" s="102">
        <v>90000</v>
      </c>
      <c r="L43" s="435"/>
      <c r="M43" s="85"/>
      <c r="N43" s="89"/>
    </row>
    <row r="44" spans="1:14" ht="14.25" customHeight="1">
      <c r="A44" s="10"/>
      <c r="B44" s="433" t="s">
        <v>107</v>
      </c>
      <c r="C44" s="431">
        <f t="shared" si="7"/>
        <v>40</v>
      </c>
      <c r="D44" s="99">
        <f t="shared" si="6"/>
        <v>4049507</v>
      </c>
      <c r="E44" s="102">
        <f t="shared" si="8"/>
        <v>101237.675</v>
      </c>
      <c r="F44" s="432">
        <v>37</v>
      </c>
      <c r="G44" s="99">
        <v>3779507</v>
      </c>
      <c r="H44" s="102">
        <f t="shared" si="9"/>
        <v>102148.83783783784</v>
      </c>
      <c r="I44" s="435">
        <v>3</v>
      </c>
      <c r="J44" s="85">
        <v>270000</v>
      </c>
      <c r="K44" s="102">
        <v>90000</v>
      </c>
      <c r="L44" s="435"/>
      <c r="M44" s="85"/>
      <c r="N44" s="89"/>
    </row>
    <row r="45" spans="1:14" ht="14.25" customHeight="1">
      <c r="A45" s="10"/>
      <c r="B45" s="436" t="s">
        <v>21</v>
      </c>
      <c r="C45" s="822">
        <f t="shared" ref="C45:J45" si="10">SUM(C33:C44)</f>
        <v>463</v>
      </c>
      <c r="D45" s="85">
        <f t="shared" si="10"/>
        <v>47814084</v>
      </c>
      <c r="E45" s="86">
        <f t="shared" si="10"/>
        <v>1239516.203467739</v>
      </c>
      <c r="F45" s="817">
        <f t="shared" si="10"/>
        <v>444</v>
      </c>
      <c r="G45" s="818">
        <f t="shared" si="10"/>
        <v>46104084</v>
      </c>
      <c r="H45" s="819">
        <f t="shared" si="10"/>
        <v>1246056.3243243245</v>
      </c>
      <c r="I45" s="817">
        <f t="shared" si="10"/>
        <v>19</v>
      </c>
      <c r="J45" s="818">
        <f t="shared" si="10"/>
        <v>1710000</v>
      </c>
      <c r="K45" s="819">
        <f>SUM(K34:K44)</f>
        <v>990000</v>
      </c>
      <c r="L45" s="448"/>
      <c r="M45" s="437"/>
      <c r="N45" s="89"/>
    </row>
    <row r="46" spans="1:14" ht="14.25" customHeight="1" thickBot="1">
      <c r="A46" s="10"/>
      <c r="B46" s="440" t="s">
        <v>108</v>
      </c>
      <c r="C46" s="441">
        <f t="shared" ref="C46:I46" si="11">SUM(C45/12)</f>
        <v>38.583333333333336</v>
      </c>
      <c r="D46" s="820">
        <f t="shared" si="11"/>
        <v>3984507</v>
      </c>
      <c r="E46" s="821">
        <f t="shared" si="11"/>
        <v>103293.01695564493</v>
      </c>
      <c r="F46" s="449">
        <f t="shared" si="11"/>
        <v>37</v>
      </c>
      <c r="G46" s="820">
        <f t="shared" si="11"/>
        <v>3842007</v>
      </c>
      <c r="H46" s="821">
        <f t="shared" si="11"/>
        <v>103838.02702702704</v>
      </c>
      <c r="I46" s="449">
        <f t="shared" si="11"/>
        <v>1.5833333333333333</v>
      </c>
      <c r="J46" s="820">
        <f>SUM(J45/11)</f>
        <v>155454.54545454544</v>
      </c>
      <c r="K46" s="821">
        <f>SUM(K45/11)</f>
        <v>90000</v>
      </c>
      <c r="L46" s="443"/>
      <c r="M46" s="442"/>
      <c r="N46" s="90"/>
    </row>
    <row r="47" spans="1:14" ht="14.25">
      <c r="B47" s="1038" t="s">
        <v>847</v>
      </c>
      <c r="C47" s="1038"/>
      <c r="D47" s="1038"/>
      <c r="E47" s="1038"/>
      <c r="F47" s="1038"/>
      <c r="G47" s="1038"/>
      <c r="H47" s="1038"/>
      <c r="I47" s="1038"/>
      <c r="J47" s="1038"/>
      <c r="K47" s="1038"/>
      <c r="L47" s="1038"/>
      <c r="M47" s="1038"/>
      <c r="N47" s="211"/>
    </row>
    <row r="51" spans="2:14" ht="15.75">
      <c r="B51" s="1050" t="s">
        <v>848</v>
      </c>
      <c r="C51" s="1050"/>
      <c r="D51" s="1050"/>
      <c r="E51" s="1050"/>
      <c r="F51" s="1050"/>
      <c r="G51" s="1050"/>
      <c r="H51" s="1050"/>
      <c r="I51" s="1050"/>
      <c r="J51" s="1050"/>
      <c r="K51" s="1050"/>
      <c r="L51" s="1050"/>
      <c r="M51" s="1050"/>
      <c r="N51" s="1050"/>
    </row>
    <row r="52" spans="2:14" ht="15" thickBot="1">
      <c r="B52" s="445"/>
      <c r="C52" s="420"/>
      <c r="D52" s="420"/>
      <c r="E52" s="420"/>
      <c r="F52" s="420"/>
      <c r="G52" s="446"/>
      <c r="H52" s="446"/>
      <c r="I52" s="446"/>
      <c r="J52" s="446"/>
      <c r="K52" s="446"/>
      <c r="L52" s="446"/>
      <c r="M52" s="211"/>
      <c r="N52" s="42" t="s">
        <v>46</v>
      </c>
    </row>
    <row r="53" spans="2:14" ht="15" customHeight="1">
      <c r="B53" s="1041" t="s">
        <v>846</v>
      </c>
      <c r="C53" s="1044" t="s">
        <v>21</v>
      </c>
      <c r="D53" s="1045"/>
      <c r="E53" s="1046"/>
      <c r="F53" s="1047" t="s">
        <v>197</v>
      </c>
      <c r="G53" s="1048"/>
      <c r="H53" s="1049"/>
      <c r="I53" s="1047" t="s">
        <v>94</v>
      </c>
      <c r="J53" s="1048"/>
      <c r="K53" s="1049"/>
      <c r="L53" s="1047" t="s">
        <v>95</v>
      </c>
      <c r="M53" s="1048"/>
      <c r="N53" s="1049"/>
    </row>
    <row r="54" spans="2:14" ht="12.75" customHeight="1">
      <c r="B54" s="1042"/>
      <c r="C54" s="1039" t="s">
        <v>49</v>
      </c>
      <c r="D54" s="880" t="s">
        <v>196</v>
      </c>
      <c r="E54" s="1036" t="s">
        <v>252</v>
      </c>
      <c r="F54" s="1039" t="s">
        <v>49</v>
      </c>
      <c r="G54" s="880" t="s">
        <v>196</v>
      </c>
      <c r="H54" s="1036" t="s">
        <v>252</v>
      </c>
      <c r="I54" s="1039" t="s">
        <v>49</v>
      </c>
      <c r="J54" s="880" t="s">
        <v>196</v>
      </c>
      <c r="K54" s="1036" t="s">
        <v>252</v>
      </c>
      <c r="L54" s="1039" t="s">
        <v>49</v>
      </c>
      <c r="M54" s="880" t="s">
        <v>196</v>
      </c>
      <c r="N54" s="1036" t="s">
        <v>252</v>
      </c>
    </row>
    <row r="55" spans="2:14" ht="13.5" thickBot="1">
      <c r="B55" s="1043"/>
      <c r="C55" s="1040"/>
      <c r="D55" s="881"/>
      <c r="E55" s="1037"/>
      <c r="F55" s="1040"/>
      <c r="G55" s="881"/>
      <c r="H55" s="1037"/>
      <c r="I55" s="1040"/>
      <c r="J55" s="881"/>
      <c r="K55" s="1037"/>
      <c r="L55" s="1040"/>
      <c r="M55" s="881"/>
      <c r="N55" s="1037"/>
    </row>
    <row r="56" spans="2:14" ht="14.25">
      <c r="B56" s="450" t="s">
        <v>96</v>
      </c>
      <c r="C56" s="823">
        <f t="shared" ref="C56:C67" si="12">SUM(F56+I56)</f>
        <v>37</v>
      </c>
      <c r="D56" s="99">
        <f t="shared" ref="D56:D67" si="13">SUM(G56+J56)</f>
        <v>4657004</v>
      </c>
      <c r="E56" s="843">
        <f>SUM(D56/C56)</f>
        <v>125864.97297297297</v>
      </c>
      <c r="F56" s="823">
        <v>37</v>
      </c>
      <c r="G56" s="844">
        <v>4657004</v>
      </c>
      <c r="H56" s="845">
        <f>SUM(G56/F56)</f>
        <v>125864.97297297297</v>
      </c>
      <c r="I56" s="823"/>
      <c r="J56" s="846"/>
      <c r="K56" s="847"/>
      <c r="L56" s="431"/>
      <c r="M56" s="99"/>
      <c r="N56" s="103"/>
    </row>
    <row r="57" spans="2:14" ht="14.25">
      <c r="B57" s="451" t="s">
        <v>97</v>
      </c>
      <c r="C57" s="432">
        <f t="shared" si="12"/>
        <v>38</v>
      </c>
      <c r="D57" s="99">
        <f t="shared" si="13"/>
        <v>4348004</v>
      </c>
      <c r="E57" s="843">
        <f t="shared" ref="E57:E67" si="14">SUM(D57/C57)</f>
        <v>114421.15789473684</v>
      </c>
      <c r="F57" s="432">
        <v>37</v>
      </c>
      <c r="G57" s="99">
        <v>4233004</v>
      </c>
      <c r="H57" s="102">
        <f t="shared" ref="H57:H67" si="15">SUM(G57/F57)</f>
        <v>114405.51351351352</v>
      </c>
      <c r="I57" s="435">
        <v>1</v>
      </c>
      <c r="J57" s="85">
        <f>SUM(I57*115000)</f>
        <v>115000</v>
      </c>
      <c r="K57" s="86">
        <v>115000</v>
      </c>
      <c r="L57" s="434"/>
      <c r="M57" s="85"/>
      <c r="N57" s="89"/>
    </row>
    <row r="58" spans="2:14" ht="14.25">
      <c r="B58" s="451" t="s">
        <v>98</v>
      </c>
      <c r="C58" s="432">
        <f t="shared" si="12"/>
        <v>38</v>
      </c>
      <c r="D58" s="99">
        <f t="shared" si="13"/>
        <v>4462004</v>
      </c>
      <c r="E58" s="843">
        <f t="shared" si="14"/>
        <v>117421.15789473684</v>
      </c>
      <c r="F58" s="432">
        <v>37</v>
      </c>
      <c r="G58" s="99">
        <v>4347004</v>
      </c>
      <c r="H58" s="102">
        <f t="shared" si="15"/>
        <v>117486.5945945946</v>
      </c>
      <c r="I58" s="435">
        <v>1</v>
      </c>
      <c r="J58" s="85">
        <f t="shared" ref="J58:J67" si="16">SUM(I58*115000)</f>
        <v>115000</v>
      </c>
      <c r="K58" s="86">
        <v>115000</v>
      </c>
      <c r="L58" s="434"/>
      <c r="M58" s="85"/>
      <c r="N58" s="89"/>
    </row>
    <row r="59" spans="2:14" ht="14.25">
      <c r="B59" s="451" t="s">
        <v>99</v>
      </c>
      <c r="C59" s="432">
        <f t="shared" si="12"/>
        <v>38</v>
      </c>
      <c r="D59" s="99">
        <f t="shared" si="13"/>
        <v>4462004</v>
      </c>
      <c r="E59" s="843">
        <f t="shared" si="14"/>
        <v>117421.15789473684</v>
      </c>
      <c r="F59" s="432">
        <v>37</v>
      </c>
      <c r="G59" s="99">
        <v>4347004</v>
      </c>
      <c r="H59" s="102">
        <f t="shared" si="15"/>
        <v>117486.5945945946</v>
      </c>
      <c r="I59" s="435">
        <v>1</v>
      </c>
      <c r="J59" s="85">
        <f t="shared" si="16"/>
        <v>115000</v>
      </c>
      <c r="K59" s="86">
        <v>115000</v>
      </c>
      <c r="L59" s="434"/>
      <c r="M59" s="85"/>
      <c r="N59" s="89"/>
    </row>
    <row r="60" spans="2:14" ht="14.25">
      <c r="B60" s="451" t="s">
        <v>100</v>
      </c>
      <c r="C60" s="432">
        <f t="shared" si="12"/>
        <v>38</v>
      </c>
      <c r="D60" s="99">
        <f t="shared" si="13"/>
        <v>4808004</v>
      </c>
      <c r="E60" s="843">
        <f t="shared" si="14"/>
        <v>126526.42105263157</v>
      </c>
      <c r="F60" s="432">
        <v>37</v>
      </c>
      <c r="G60" s="99">
        <v>4693004</v>
      </c>
      <c r="H60" s="102">
        <f t="shared" si="15"/>
        <v>126837.94594594595</v>
      </c>
      <c r="I60" s="435">
        <v>1</v>
      </c>
      <c r="J60" s="85">
        <f t="shared" si="16"/>
        <v>115000</v>
      </c>
      <c r="K60" s="86">
        <v>115000</v>
      </c>
      <c r="L60" s="434"/>
      <c r="M60" s="85"/>
      <c r="N60" s="89"/>
    </row>
    <row r="61" spans="2:14" ht="14.25">
      <c r="B61" s="451" t="s">
        <v>101</v>
      </c>
      <c r="C61" s="432">
        <f t="shared" si="12"/>
        <v>39</v>
      </c>
      <c r="D61" s="99">
        <f t="shared" si="13"/>
        <v>4463005</v>
      </c>
      <c r="E61" s="843">
        <f t="shared" si="14"/>
        <v>114436.02564102564</v>
      </c>
      <c r="F61" s="432">
        <v>37</v>
      </c>
      <c r="G61" s="99">
        <v>4233005</v>
      </c>
      <c r="H61" s="102">
        <f t="shared" si="15"/>
        <v>114405.54054054055</v>
      </c>
      <c r="I61" s="435">
        <v>2</v>
      </c>
      <c r="J61" s="85">
        <f t="shared" si="16"/>
        <v>230000</v>
      </c>
      <c r="K61" s="86">
        <v>115000</v>
      </c>
      <c r="L61" s="434"/>
      <c r="M61" s="85"/>
      <c r="N61" s="89"/>
    </row>
    <row r="62" spans="2:14" ht="14.25">
      <c r="B62" s="451" t="s">
        <v>102</v>
      </c>
      <c r="C62" s="432">
        <f t="shared" si="12"/>
        <v>39</v>
      </c>
      <c r="D62" s="99">
        <f t="shared" si="13"/>
        <v>4924005</v>
      </c>
      <c r="E62" s="843">
        <f t="shared" si="14"/>
        <v>126256.53846153847</v>
      </c>
      <c r="F62" s="432">
        <v>37</v>
      </c>
      <c r="G62" s="99">
        <v>4694005</v>
      </c>
      <c r="H62" s="102">
        <f t="shared" si="15"/>
        <v>126865</v>
      </c>
      <c r="I62" s="435">
        <v>2</v>
      </c>
      <c r="J62" s="85">
        <f t="shared" si="16"/>
        <v>230000</v>
      </c>
      <c r="K62" s="86">
        <v>115000</v>
      </c>
      <c r="L62" s="434"/>
      <c r="M62" s="85"/>
      <c r="N62" s="89"/>
    </row>
    <row r="63" spans="2:14" ht="14.25">
      <c r="B63" s="451" t="s">
        <v>103</v>
      </c>
      <c r="C63" s="432">
        <f t="shared" si="12"/>
        <v>39</v>
      </c>
      <c r="D63" s="99">
        <f t="shared" si="13"/>
        <v>4587005</v>
      </c>
      <c r="E63" s="843">
        <f t="shared" si="14"/>
        <v>117615.51282051283</v>
      </c>
      <c r="F63" s="432">
        <v>37</v>
      </c>
      <c r="G63" s="99">
        <v>4357005</v>
      </c>
      <c r="H63" s="102">
        <f t="shared" si="15"/>
        <v>117756.89189189189</v>
      </c>
      <c r="I63" s="435">
        <v>2</v>
      </c>
      <c r="J63" s="85">
        <f t="shared" si="16"/>
        <v>230000</v>
      </c>
      <c r="K63" s="86">
        <v>115000</v>
      </c>
      <c r="L63" s="434"/>
      <c r="M63" s="85"/>
      <c r="N63" s="89"/>
    </row>
    <row r="64" spans="2:14" ht="14.25">
      <c r="B64" s="451" t="s">
        <v>104</v>
      </c>
      <c r="C64" s="432">
        <f t="shared" si="12"/>
        <v>39</v>
      </c>
      <c r="D64" s="99">
        <f t="shared" si="13"/>
        <v>4587005</v>
      </c>
      <c r="E64" s="843">
        <f t="shared" si="14"/>
        <v>117615.51282051283</v>
      </c>
      <c r="F64" s="432">
        <v>37</v>
      </c>
      <c r="G64" s="99">
        <v>4357005</v>
      </c>
      <c r="H64" s="102">
        <f t="shared" si="15"/>
        <v>117756.89189189189</v>
      </c>
      <c r="I64" s="435">
        <v>2</v>
      </c>
      <c r="J64" s="85">
        <f t="shared" si="16"/>
        <v>230000</v>
      </c>
      <c r="K64" s="86">
        <v>115000</v>
      </c>
      <c r="L64" s="434"/>
      <c r="M64" s="85"/>
      <c r="N64" s="89"/>
    </row>
    <row r="65" spans="2:14" ht="14.25">
      <c r="B65" s="451" t="s">
        <v>105</v>
      </c>
      <c r="C65" s="432">
        <f t="shared" si="12"/>
        <v>39</v>
      </c>
      <c r="D65" s="99">
        <f t="shared" si="13"/>
        <v>4924005</v>
      </c>
      <c r="E65" s="843">
        <f t="shared" si="14"/>
        <v>126256.53846153847</v>
      </c>
      <c r="F65" s="432">
        <v>37</v>
      </c>
      <c r="G65" s="99">
        <v>4694005</v>
      </c>
      <c r="H65" s="102">
        <f t="shared" si="15"/>
        <v>126865</v>
      </c>
      <c r="I65" s="435">
        <v>2</v>
      </c>
      <c r="J65" s="85">
        <f t="shared" si="16"/>
        <v>230000</v>
      </c>
      <c r="K65" s="86">
        <v>115000</v>
      </c>
      <c r="L65" s="434"/>
      <c r="M65" s="85"/>
      <c r="N65" s="89"/>
    </row>
    <row r="66" spans="2:14" ht="14.25">
      <c r="B66" s="451" t="s">
        <v>106</v>
      </c>
      <c r="C66" s="432">
        <f t="shared" si="12"/>
        <v>39</v>
      </c>
      <c r="D66" s="99">
        <f t="shared" si="13"/>
        <v>4587005</v>
      </c>
      <c r="E66" s="843">
        <f t="shared" si="14"/>
        <v>117615.51282051283</v>
      </c>
      <c r="F66" s="432">
        <v>37</v>
      </c>
      <c r="G66" s="99">
        <v>4357005</v>
      </c>
      <c r="H66" s="102">
        <f t="shared" si="15"/>
        <v>117756.89189189189</v>
      </c>
      <c r="I66" s="435">
        <v>2</v>
      </c>
      <c r="J66" s="85">
        <f t="shared" si="16"/>
        <v>230000</v>
      </c>
      <c r="K66" s="86">
        <v>115000</v>
      </c>
      <c r="L66" s="434"/>
      <c r="M66" s="85"/>
      <c r="N66" s="89"/>
    </row>
    <row r="67" spans="2:14" ht="14.25">
      <c r="B67" s="451" t="s">
        <v>107</v>
      </c>
      <c r="C67" s="432">
        <f t="shared" si="12"/>
        <v>40</v>
      </c>
      <c r="D67" s="99">
        <f t="shared" si="13"/>
        <v>4727005</v>
      </c>
      <c r="E67" s="843">
        <f t="shared" si="14"/>
        <v>118175.125</v>
      </c>
      <c r="F67" s="432">
        <v>37</v>
      </c>
      <c r="G67" s="99">
        <v>4382005</v>
      </c>
      <c r="H67" s="102">
        <f t="shared" si="15"/>
        <v>118432.56756756757</v>
      </c>
      <c r="I67" s="435">
        <v>3</v>
      </c>
      <c r="J67" s="85">
        <f t="shared" si="16"/>
        <v>345000</v>
      </c>
      <c r="K67" s="86">
        <v>115000</v>
      </c>
      <c r="L67" s="434"/>
      <c r="M67" s="85"/>
      <c r="N67" s="89"/>
    </row>
    <row r="68" spans="2:14" ht="14.25">
      <c r="B68" s="452" t="s">
        <v>21</v>
      </c>
      <c r="C68" s="817">
        <f>SUM(C56:C67)</f>
        <v>463</v>
      </c>
      <c r="D68" s="822">
        <f>SUM(D56:D67)</f>
        <v>55536055</v>
      </c>
      <c r="E68" s="826">
        <f>SUM(E56:E67)</f>
        <v>1439625.633735456</v>
      </c>
      <c r="F68" s="817">
        <f t="shared" ref="F68:J68" si="17">SUM(F56:F67)</f>
        <v>444</v>
      </c>
      <c r="G68" s="822">
        <f t="shared" si="17"/>
        <v>53351055</v>
      </c>
      <c r="H68" s="824">
        <f t="shared" si="17"/>
        <v>1441920.4054054054</v>
      </c>
      <c r="I68" s="817">
        <f t="shared" si="17"/>
        <v>19</v>
      </c>
      <c r="J68" s="822">
        <f t="shared" si="17"/>
        <v>2185000</v>
      </c>
      <c r="K68" s="824">
        <f>SUM(K57:K67)</f>
        <v>1265000</v>
      </c>
      <c r="L68" s="453"/>
      <c r="M68" s="437"/>
      <c r="N68" s="89"/>
    </row>
    <row r="69" spans="2:14" ht="15" thickBot="1">
      <c r="B69" s="454" t="s">
        <v>108</v>
      </c>
      <c r="C69" s="449">
        <f t="shared" ref="C69:H69" si="18">SUM(C68/12)</f>
        <v>38.583333333333336</v>
      </c>
      <c r="D69" s="441">
        <f t="shared" si="18"/>
        <v>4628004.583333333</v>
      </c>
      <c r="E69" s="827">
        <f t="shared" si="18"/>
        <v>119968.802811288</v>
      </c>
      <c r="F69" s="449">
        <f t="shared" si="18"/>
        <v>37</v>
      </c>
      <c r="G69" s="441">
        <f t="shared" si="18"/>
        <v>4445921.25</v>
      </c>
      <c r="H69" s="825">
        <f t="shared" si="18"/>
        <v>120160.03378378379</v>
      </c>
      <c r="I69" s="449">
        <f>SUM(I68/11)</f>
        <v>1.7272727272727273</v>
      </c>
      <c r="J69" s="441">
        <f>SUM(J68/11)</f>
        <v>198636.36363636365</v>
      </c>
      <c r="K69" s="825">
        <f>SUM(K68/11)</f>
        <v>115000</v>
      </c>
      <c r="L69" s="455"/>
      <c r="M69" s="442"/>
      <c r="N69" s="90"/>
    </row>
    <row r="70" spans="2:14" ht="14.25">
      <c r="B70" s="1038" t="s">
        <v>847</v>
      </c>
      <c r="C70" s="1038"/>
      <c r="D70" s="1038"/>
      <c r="E70" s="1038"/>
      <c r="F70" s="1038"/>
      <c r="G70" s="1038"/>
      <c r="H70" s="1038"/>
      <c r="I70" s="1038"/>
      <c r="J70" s="1038"/>
      <c r="K70" s="1038"/>
      <c r="L70" s="1038"/>
      <c r="M70" s="1038"/>
      <c r="N70" s="211"/>
    </row>
  </sheetData>
  <mergeCells count="57"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5">
    <tabColor theme="6" tint="0.59999389629810485"/>
  </sheetPr>
  <dimension ref="B1:H10"/>
  <sheetViews>
    <sheetView showGridLines="0" zoomScale="115" zoomScaleNormal="115" workbookViewId="0">
      <selection activeCell="G8" sqref="G8"/>
    </sheetView>
  </sheetViews>
  <sheetFormatPr defaultRowHeight="12.75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>
      <c r="G1" s="257" t="s">
        <v>758</v>
      </c>
    </row>
    <row r="3" spans="2:8" ht="18" customHeight="1">
      <c r="B3" s="1055" t="s">
        <v>402</v>
      </c>
      <c r="C3" s="1055"/>
      <c r="D3" s="1055"/>
      <c r="E3" s="1055"/>
      <c r="F3" s="1055"/>
      <c r="G3" s="1055"/>
      <c r="H3" s="8"/>
    </row>
    <row r="4" spans="2:8" ht="18" customHeight="1" thickBot="1">
      <c r="B4" s="258"/>
      <c r="C4" s="259"/>
      <c r="D4" s="259"/>
      <c r="E4" s="259"/>
      <c r="F4" s="259"/>
      <c r="G4" s="257" t="s">
        <v>46</v>
      </c>
    </row>
    <row r="5" spans="2:8" ht="20.100000000000001" customHeight="1" thickBot="1">
      <c r="B5" s="1056"/>
      <c r="C5" s="1057"/>
      <c r="D5" s="1060" t="s">
        <v>849</v>
      </c>
      <c r="E5" s="1061"/>
      <c r="F5" s="1060" t="s">
        <v>850</v>
      </c>
      <c r="G5" s="1061"/>
    </row>
    <row r="6" spans="2:8" ht="20.100000000000001" customHeight="1" thickBot="1">
      <c r="B6" s="1058"/>
      <c r="C6" s="1059"/>
      <c r="D6" s="260" t="s">
        <v>397</v>
      </c>
      <c r="E6" s="261" t="s">
        <v>390</v>
      </c>
      <c r="F6" s="260" t="s">
        <v>397</v>
      </c>
      <c r="G6" s="261" t="s">
        <v>390</v>
      </c>
    </row>
    <row r="7" spans="2:8" ht="20.100000000000001" customHeight="1">
      <c r="B7" s="1062" t="s">
        <v>398</v>
      </c>
      <c r="C7" s="262" t="s">
        <v>399</v>
      </c>
      <c r="D7" s="841">
        <v>68734.399999999994</v>
      </c>
      <c r="E7" s="842">
        <v>50354.22</v>
      </c>
      <c r="F7" s="263">
        <v>77513.23</v>
      </c>
      <c r="G7" s="264">
        <v>56507.98</v>
      </c>
    </row>
    <row r="8" spans="2:8" ht="20.100000000000001" customHeight="1" thickBot="1">
      <c r="B8" s="1063"/>
      <c r="C8" s="265" t="s">
        <v>400</v>
      </c>
      <c r="D8" s="266">
        <v>137819.14000000001</v>
      </c>
      <c r="E8" s="267">
        <v>98782.42</v>
      </c>
      <c r="F8" s="266">
        <v>162350</v>
      </c>
      <c r="G8" s="267">
        <v>116360</v>
      </c>
    </row>
    <row r="9" spans="2:8" ht="20.100000000000001" customHeight="1">
      <c r="B9" s="1053" t="s">
        <v>401</v>
      </c>
      <c r="C9" s="268" t="s">
        <v>399</v>
      </c>
      <c r="D9" s="263">
        <v>153826.79999999999</v>
      </c>
      <c r="E9" s="264">
        <v>109762.59</v>
      </c>
      <c r="F9" s="263">
        <v>181200</v>
      </c>
      <c r="G9" s="264">
        <v>129300</v>
      </c>
    </row>
    <row r="10" spans="2:8" ht="20.100000000000001" customHeight="1" thickBot="1">
      <c r="B10" s="1054"/>
      <c r="C10" s="265" t="s">
        <v>400</v>
      </c>
      <c r="D10" s="266">
        <v>183027.19</v>
      </c>
      <c r="E10" s="267">
        <v>130473.26</v>
      </c>
      <c r="F10" s="266">
        <v>215600</v>
      </c>
      <c r="G10" s="267">
        <v>153700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4">
    <tabColor theme="6" tint="0.59999389629810485"/>
  </sheetPr>
  <dimension ref="A2:O49"/>
  <sheetViews>
    <sheetView showGridLines="0" topLeftCell="A22" zoomScale="115" zoomScaleNormal="115" workbookViewId="0">
      <selection activeCell="B29" sqref="B29:N30"/>
    </sheetView>
  </sheetViews>
  <sheetFormatPr defaultColWidth="18" defaultRowHeight="12.75"/>
  <cols>
    <col min="1" max="1" width="2.85546875" style="15" customWidth="1"/>
    <col min="2" max="2" width="11.85546875" style="15" customWidth="1"/>
    <col min="3" max="4" width="12.7109375" style="15" customWidth="1"/>
    <col min="5" max="5" width="12.5703125" style="15" customWidth="1"/>
    <col min="6" max="14" width="12.7109375" style="15" customWidth="1"/>
    <col min="15" max="15" width="13.42578125" style="15" bestFit="1" customWidth="1"/>
    <col min="16" max="254" width="9.140625" style="15" customWidth="1"/>
    <col min="255" max="16384" width="18" style="15"/>
  </cols>
  <sheetData>
    <row r="2" spans="1:15">
      <c r="N2" s="534" t="s">
        <v>796</v>
      </c>
    </row>
    <row r="5" spans="1:15" ht="15.75" customHeight="1">
      <c r="B5" s="1067" t="s">
        <v>1013</v>
      </c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7"/>
      <c r="N5" s="1067"/>
    </row>
    <row r="6" spans="1:15" ht="15.75" customHeight="1">
      <c r="B6" s="1067"/>
      <c r="C6" s="1067"/>
      <c r="D6" s="1067"/>
      <c r="E6" s="1067"/>
      <c r="F6" s="1067"/>
      <c r="G6" s="1067"/>
      <c r="H6" s="1067"/>
      <c r="I6" s="1067"/>
      <c r="J6" s="1067"/>
      <c r="K6" s="1067"/>
      <c r="L6" s="1067"/>
      <c r="M6" s="1067"/>
      <c r="N6" s="1067"/>
    </row>
    <row r="7" spans="1:15" ht="15" thickBot="1">
      <c r="B7" s="535"/>
      <c r="C7" s="536"/>
      <c r="D7" s="536"/>
      <c r="E7" s="536"/>
      <c r="F7" s="536"/>
      <c r="G7" s="537"/>
      <c r="H7" s="537"/>
      <c r="I7" s="537"/>
      <c r="J7" s="537"/>
      <c r="K7" s="537"/>
      <c r="L7" s="537"/>
      <c r="M7" s="93"/>
      <c r="N7" s="459" t="s">
        <v>46</v>
      </c>
    </row>
    <row r="8" spans="1:15" ht="15" customHeight="1">
      <c r="B8" s="1072" t="s">
        <v>851</v>
      </c>
      <c r="C8" s="1075" t="s">
        <v>21</v>
      </c>
      <c r="D8" s="1076"/>
      <c r="E8" s="1077"/>
      <c r="F8" s="1078" t="s">
        <v>197</v>
      </c>
      <c r="G8" s="1079"/>
      <c r="H8" s="1080"/>
      <c r="I8" s="1078" t="s">
        <v>94</v>
      </c>
      <c r="J8" s="1079"/>
      <c r="K8" s="1080"/>
      <c r="L8" s="1078" t="s">
        <v>95</v>
      </c>
      <c r="M8" s="1079"/>
      <c r="N8" s="1080"/>
      <c r="O8" s="538"/>
    </row>
    <row r="9" spans="1:15" ht="12.75" customHeight="1">
      <c r="B9" s="1073"/>
      <c r="C9" s="1070" t="s">
        <v>49</v>
      </c>
      <c r="D9" s="1068" t="s">
        <v>196</v>
      </c>
      <c r="E9" s="1064" t="s">
        <v>252</v>
      </c>
      <c r="F9" s="1070" t="s">
        <v>49</v>
      </c>
      <c r="G9" s="1068" t="s">
        <v>196</v>
      </c>
      <c r="H9" s="1064" t="s">
        <v>252</v>
      </c>
      <c r="I9" s="1070" t="s">
        <v>49</v>
      </c>
      <c r="J9" s="1068" t="s">
        <v>196</v>
      </c>
      <c r="K9" s="1064" t="s">
        <v>252</v>
      </c>
      <c r="L9" s="1070" t="s">
        <v>49</v>
      </c>
      <c r="M9" s="1068" t="s">
        <v>196</v>
      </c>
      <c r="N9" s="1064" t="s">
        <v>252</v>
      </c>
    </row>
    <row r="10" spans="1:15" ht="21.75" customHeight="1" thickBot="1">
      <c r="A10" s="539"/>
      <c r="B10" s="1081"/>
      <c r="C10" s="1071"/>
      <c r="D10" s="1069"/>
      <c r="E10" s="1065"/>
      <c r="F10" s="1071"/>
      <c r="G10" s="1069"/>
      <c r="H10" s="1065"/>
      <c r="I10" s="1071"/>
      <c r="J10" s="1069"/>
      <c r="K10" s="1065"/>
      <c r="L10" s="1071"/>
      <c r="M10" s="1069"/>
      <c r="N10" s="1065"/>
    </row>
    <row r="11" spans="1:15" ht="14.25" customHeight="1">
      <c r="A11" s="539"/>
      <c r="B11" s="540" t="s">
        <v>96</v>
      </c>
      <c r="C11" s="431">
        <f>SUM(F11+I11)</f>
        <v>37</v>
      </c>
      <c r="D11" s="99">
        <f t="shared" ref="D11:D22" si="0">SUM(G11+J11)</f>
        <v>4029507</v>
      </c>
      <c r="E11" s="102">
        <f>SUM(D11/C11)</f>
        <v>108905.5945945946</v>
      </c>
      <c r="F11" s="432">
        <v>37</v>
      </c>
      <c r="G11" s="99">
        <v>4029507</v>
      </c>
      <c r="H11" s="102">
        <f>SUM(G11/F11)</f>
        <v>108905.5945945946</v>
      </c>
      <c r="I11" s="432"/>
      <c r="J11" s="99"/>
      <c r="K11" s="102"/>
      <c r="L11" s="541"/>
      <c r="M11" s="542"/>
      <c r="N11" s="544"/>
    </row>
    <row r="12" spans="1:15" ht="14.25" customHeight="1">
      <c r="A12" s="539"/>
      <c r="B12" s="545" t="s">
        <v>97</v>
      </c>
      <c r="C12" s="431">
        <f t="shared" ref="C12:C22" si="1">SUM(F12+I12)</f>
        <v>38</v>
      </c>
      <c r="D12" s="99">
        <f t="shared" si="0"/>
        <v>3749507</v>
      </c>
      <c r="E12" s="102">
        <f t="shared" ref="E12:E22" si="2">SUM(D12/C12)</f>
        <v>98671.236842105267</v>
      </c>
      <c r="F12" s="432">
        <v>37</v>
      </c>
      <c r="G12" s="99">
        <v>3659507</v>
      </c>
      <c r="H12" s="102">
        <f t="shared" ref="H12:H22" si="3">SUM(G12/F12)</f>
        <v>98905.5945945946</v>
      </c>
      <c r="I12" s="435">
        <v>1</v>
      </c>
      <c r="J12" s="85">
        <v>90000</v>
      </c>
      <c r="K12" s="102">
        <v>90000</v>
      </c>
      <c r="L12" s="546"/>
      <c r="M12" s="547"/>
      <c r="N12" s="549"/>
    </row>
    <row r="13" spans="1:15" ht="14.25" customHeight="1">
      <c r="A13" s="539"/>
      <c r="B13" s="545" t="s">
        <v>98</v>
      </c>
      <c r="C13" s="431">
        <f t="shared" si="1"/>
        <v>38</v>
      </c>
      <c r="D13" s="99">
        <f t="shared" si="0"/>
        <v>3849507</v>
      </c>
      <c r="E13" s="102">
        <f t="shared" si="2"/>
        <v>101302.81578947368</v>
      </c>
      <c r="F13" s="432">
        <v>37</v>
      </c>
      <c r="G13" s="99">
        <v>3759507</v>
      </c>
      <c r="H13" s="102">
        <f t="shared" si="3"/>
        <v>101608.29729729729</v>
      </c>
      <c r="I13" s="435">
        <v>1</v>
      </c>
      <c r="J13" s="85">
        <v>90000</v>
      </c>
      <c r="K13" s="102">
        <v>90000</v>
      </c>
      <c r="L13" s="546"/>
      <c r="M13" s="547"/>
      <c r="N13" s="549"/>
    </row>
    <row r="14" spans="1:15" ht="14.25" customHeight="1">
      <c r="A14" s="539"/>
      <c r="B14" s="545" t="s">
        <v>99</v>
      </c>
      <c r="C14" s="431">
        <f t="shared" si="1"/>
        <v>38</v>
      </c>
      <c r="D14" s="99">
        <f t="shared" si="0"/>
        <v>3849507</v>
      </c>
      <c r="E14" s="102">
        <f t="shared" si="2"/>
        <v>101302.81578947368</v>
      </c>
      <c r="F14" s="432">
        <v>37</v>
      </c>
      <c r="G14" s="99">
        <v>3759507</v>
      </c>
      <c r="H14" s="102">
        <f t="shared" si="3"/>
        <v>101608.29729729729</v>
      </c>
      <c r="I14" s="435">
        <v>1</v>
      </c>
      <c r="J14" s="85">
        <v>90000</v>
      </c>
      <c r="K14" s="102">
        <v>90000</v>
      </c>
      <c r="L14" s="546"/>
      <c r="M14" s="547"/>
      <c r="N14" s="549"/>
    </row>
    <row r="15" spans="1:15" ht="14.25" customHeight="1">
      <c r="A15" s="539"/>
      <c r="B15" s="545" t="s">
        <v>100</v>
      </c>
      <c r="C15" s="431">
        <f t="shared" si="1"/>
        <v>38</v>
      </c>
      <c r="D15" s="99">
        <f t="shared" si="0"/>
        <v>4149507</v>
      </c>
      <c r="E15" s="102">
        <f t="shared" si="2"/>
        <v>109197.55263157895</v>
      </c>
      <c r="F15" s="432">
        <v>37</v>
      </c>
      <c r="G15" s="99">
        <v>4059507</v>
      </c>
      <c r="H15" s="102">
        <f t="shared" si="3"/>
        <v>109716.4054054054</v>
      </c>
      <c r="I15" s="435">
        <v>1</v>
      </c>
      <c r="J15" s="85">
        <v>90000</v>
      </c>
      <c r="K15" s="102">
        <v>90000</v>
      </c>
      <c r="L15" s="546"/>
      <c r="M15" s="547"/>
      <c r="N15" s="549"/>
    </row>
    <row r="16" spans="1:15" ht="14.25" customHeight="1">
      <c r="A16" s="539"/>
      <c r="B16" s="545" t="s">
        <v>101</v>
      </c>
      <c r="C16" s="431">
        <f t="shared" si="1"/>
        <v>39</v>
      </c>
      <c r="D16" s="99">
        <f t="shared" si="0"/>
        <v>3839507</v>
      </c>
      <c r="E16" s="102">
        <f t="shared" si="2"/>
        <v>98448.897435897437</v>
      </c>
      <c r="F16" s="432">
        <v>37</v>
      </c>
      <c r="G16" s="99">
        <v>3659507</v>
      </c>
      <c r="H16" s="102">
        <f t="shared" si="3"/>
        <v>98905.5945945946</v>
      </c>
      <c r="I16" s="435">
        <v>2</v>
      </c>
      <c r="J16" s="85">
        <v>180000</v>
      </c>
      <c r="K16" s="102">
        <v>90000</v>
      </c>
      <c r="L16" s="546"/>
      <c r="M16" s="547"/>
      <c r="N16" s="549"/>
    </row>
    <row r="17" spans="1:14" ht="14.25" customHeight="1">
      <c r="A17" s="539"/>
      <c r="B17" s="545" t="s">
        <v>102</v>
      </c>
      <c r="C17" s="431">
        <f t="shared" si="1"/>
        <v>39</v>
      </c>
      <c r="D17" s="99">
        <f t="shared" si="0"/>
        <v>4239507</v>
      </c>
      <c r="E17" s="102">
        <f t="shared" si="2"/>
        <v>108705.30769230769</v>
      </c>
      <c r="F17" s="432">
        <v>37</v>
      </c>
      <c r="G17" s="99">
        <v>4059507</v>
      </c>
      <c r="H17" s="102">
        <f t="shared" si="3"/>
        <v>109716.4054054054</v>
      </c>
      <c r="I17" s="435">
        <v>2</v>
      </c>
      <c r="J17" s="85">
        <v>180000</v>
      </c>
      <c r="K17" s="102">
        <v>90000</v>
      </c>
      <c r="L17" s="546"/>
      <c r="M17" s="547"/>
      <c r="N17" s="549"/>
    </row>
    <row r="18" spans="1:14" ht="14.25" customHeight="1">
      <c r="A18" s="539"/>
      <c r="B18" s="545" t="s">
        <v>103</v>
      </c>
      <c r="C18" s="431">
        <f t="shared" si="1"/>
        <v>39</v>
      </c>
      <c r="D18" s="99">
        <f t="shared" si="0"/>
        <v>3939507</v>
      </c>
      <c r="E18" s="102">
        <f t="shared" si="2"/>
        <v>101013</v>
      </c>
      <c r="F18" s="432">
        <v>37</v>
      </c>
      <c r="G18" s="99">
        <v>3759507</v>
      </c>
      <c r="H18" s="102">
        <f t="shared" si="3"/>
        <v>101608.29729729729</v>
      </c>
      <c r="I18" s="435">
        <v>2</v>
      </c>
      <c r="J18" s="85">
        <v>180000</v>
      </c>
      <c r="K18" s="102">
        <v>90000</v>
      </c>
      <c r="L18" s="546"/>
      <c r="M18" s="547"/>
      <c r="N18" s="549"/>
    </row>
    <row r="19" spans="1:14" ht="14.25" customHeight="1">
      <c r="A19" s="539"/>
      <c r="B19" s="545" t="s">
        <v>104</v>
      </c>
      <c r="C19" s="431">
        <f t="shared" si="1"/>
        <v>39</v>
      </c>
      <c r="D19" s="99">
        <f t="shared" si="0"/>
        <v>3939507</v>
      </c>
      <c r="E19" s="102">
        <f t="shared" si="2"/>
        <v>101013</v>
      </c>
      <c r="F19" s="432">
        <v>37</v>
      </c>
      <c r="G19" s="99">
        <v>3759507</v>
      </c>
      <c r="H19" s="102">
        <f t="shared" si="3"/>
        <v>101608.29729729729</v>
      </c>
      <c r="I19" s="435">
        <v>2</v>
      </c>
      <c r="J19" s="85">
        <v>180000</v>
      </c>
      <c r="K19" s="102">
        <v>90000</v>
      </c>
      <c r="L19" s="546"/>
      <c r="M19" s="547"/>
      <c r="N19" s="549"/>
    </row>
    <row r="20" spans="1:14" ht="14.25" customHeight="1">
      <c r="A20" s="539"/>
      <c r="B20" s="545" t="s">
        <v>105</v>
      </c>
      <c r="C20" s="431">
        <f t="shared" si="1"/>
        <v>39</v>
      </c>
      <c r="D20" s="99">
        <f t="shared" si="0"/>
        <v>4239507</v>
      </c>
      <c r="E20" s="102">
        <f t="shared" si="2"/>
        <v>108705.30769230769</v>
      </c>
      <c r="F20" s="432">
        <v>37</v>
      </c>
      <c r="G20" s="99">
        <v>4059507</v>
      </c>
      <c r="H20" s="102">
        <f t="shared" si="3"/>
        <v>109716.4054054054</v>
      </c>
      <c r="I20" s="435">
        <v>2</v>
      </c>
      <c r="J20" s="85">
        <v>180000</v>
      </c>
      <c r="K20" s="102">
        <v>90000</v>
      </c>
      <c r="L20" s="546"/>
      <c r="M20" s="547"/>
      <c r="N20" s="549"/>
    </row>
    <row r="21" spans="1:14" ht="14.25" customHeight="1">
      <c r="A21" s="539"/>
      <c r="B21" s="545" t="s">
        <v>106</v>
      </c>
      <c r="C21" s="431">
        <f t="shared" si="1"/>
        <v>39</v>
      </c>
      <c r="D21" s="99">
        <f t="shared" si="0"/>
        <v>3939507</v>
      </c>
      <c r="E21" s="102">
        <f t="shared" si="2"/>
        <v>101013</v>
      </c>
      <c r="F21" s="432">
        <v>37</v>
      </c>
      <c r="G21" s="99">
        <v>3759507</v>
      </c>
      <c r="H21" s="102">
        <f t="shared" si="3"/>
        <v>101608.29729729729</v>
      </c>
      <c r="I21" s="435">
        <v>2</v>
      </c>
      <c r="J21" s="85">
        <v>180000</v>
      </c>
      <c r="K21" s="102">
        <v>90000</v>
      </c>
      <c r="L21" s="546"/>
      <c r="M21" s="547"/>
      <c r="N21" s="549"/>
    </row>
    <row r="22" spans="1:14" ht="14.25" customHeight="1">
      <c r="A22" s="539"/>
      <c r="B22" s="545" t="s">
        <v>107</v>
      </c>
      <c r="C22" s="431">
        <f t="shared" si="1"/>
        <v>40</v>
      </c>
      <c r="D22" s="99">
        <f t="shared" si="0"/>
        <v>4049507</v>
      </c>
      <c r="E22" s="102">
        <f t="shared" si="2"/>
        <v>101237.675</v>
      </c>
      <c r="F22" s="432">
        <v>37</v>
      </c>
      <c r="G22" s="99">
        <v>3779507</v>
      </c>
      <c r="H22" s="102">
        <f t="shared" si="3"/>
        <v>102148.83783783784</v>
      </c>
      <c r="I22" s="435">
        <v>3</v>
      </c>
      <c r="J22" s="85">
        <v>270000</v>
      </c>
      <c r="K22" s="102">
        <v>90000</v>
      </c>
      <c r="L22" s="546"/>
      <c r="M22" s="547"/>
      <c r="N22" s="549"/>
    </row>
    <row r="23" spans="1:14" ht="14.25" customHeight="1">
      <c r="A23" s="539"/>
      <c r="B23" s="550" t="s">
        <v>21</v>
      </c>
      <c r="C23" s="822">
        <f t="shared" ref="C23:J23" si="4">SUM(C11:C22)</f>
        <v>463</v>
      </c>
      <c r="D23" s="85">
        <f t="shared" si="4"/>
        <v>47814084</v>
      </c>
      <c r="E23" s="86">
        <f t="shared" si="4"/>
        <v>1239516.203467739</v>
      </c>
      <c r="F23" s="817">
        <f t="shared" si="4"/>
        <v>444</v>
      </c>
      <c r="G23" s="818">
        <f t="shared" si="4"/>
        <v>46104084</v>
      </c>
      <c r="H23" s="819">
        <f t="shared" si="4"/>
        <v>1246056.3243243245</v>
      </c>
      <c r="I23" s="817">
        <f t="shared" si="4"/>
        <v>19</v>
      </c>
      <c r="J23" s="818">
        <f t="shared" si="4"/>
        <v>1710000</v>
      </c>
      <c r="K23" s="819">
        <f>SUM(K12:K22)</f>
        <v>990000</v>
      </c>
      <c r="L23" s="552"/>
      <c r="M23" s="551"/>
      <c r="N23" s="549"/>
    </row>
    <row r="24" spans="1:14" ht="14.25" customHeight="1" thickBot="1">
      <c r="A24" s="539"/>
      <c r="B24" s="553" t="s">
        <v>108</v>
      </c>
      <c r="C24" s="441">
        <f t="shared" ref="C24:I24" si="5">SUM(C23/12)</f>
        <v>38.583333333333336</v>
      </c>
      <c r="D24" s="820">
        <f t="shared" si="5"/>
        <v>3984507</v>
      </c>
      <c r="E24" s="821">
        <f t="shared" si="5"/>
        <v>103293.01695564493</v>
      </c>
      <c r="F24" s="449">
        <f t="shared" si="5"/>
        <v>37</v>
      </c>
      <c r="G24" s="820">
        <f t="shared" si="5"/>
        <v>3842007</v>
      </c>
      <c r="H24" s="821">
        <f t="shared" si="5"/>
        <v>103838.02702702704</v>
      </c>
      <c r="I24" s="449">
        <f t="shared" si="5"/>
        <v>1.5833333333333333</v>
      </c>
      <c r="J24" s="820">
        <f>SUM(J23/11)</f>
        <v>155454.54545454544</v>
      </c>
      <c r="K24" s="821">
        <f>SUM(K23/11)</f>
        <v>90000</v>
      </c>
      <c r="L24" s="558"/>
      <c r="M24" s="555"/>
      <c r="N24" s="557"/>
    </row>
    <row r="25" spans="1:14" ht="14.25">
      <c r="B25" s="1066" t="s">
        <v>847</v>
      </c>
      <c r="C25" s="1066"/>
      <c r="D25" s="1066"/>
      <c r="E25" s="1066"/>
      <c r="F25" s="1066"/>
      <c r="G25" s="1066"/>
      <c r="H25" s="1066"/>
      <c r="I25" s="1066"/>
      <c r="J25" s="1066"/>
      <c r="K25" s="1066"/>
      <c r="L25" s="1066"/>
      <c r="M25" s="1066"/>
      <c r="N25" s="93"/>
    </row>
    <row r="29" spans="1:14" ht="15.75" customHeight="1">
      <c r="B29" s="1067" t="s">
        <v>1014</v>
      </c>
      <c r="C29" s="1067"/>
      <c r="D29" s="1067"/>
      <c r="E29" s="1067"/>
      <c r="F29" s="1067"/>
      <c r="G29" s="1067"/>
      <c r="H29" s="1067"/>
      <c r="I29" s="1067"/>
      <c r="J29" s="1067"/>
      <c r="K29" s="1067"/>
      <c r="L29" s="1067"/>
      <c r="M29" s="1067"/>
      <c r="N29" s="1067"/>
    </row>
    <row r="30" spans="1:14" ht="15.75" customHeight="1">
      <c r="B30" s="1067"/>
      <c r="C30" s="1067"/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</row>
    <row r="31" spans="1:14" ht="15" thickBot="1">
      <c r="B31" s="535"/>
      <c r="C31" s="536"/>
      <c r="D31" s="536"/>
      <c r="E31" s="536"/>
      <c r="F31" s="536"/>
      <c r="G31" s="537"/>
      <c r="H31" s="537"/>
      <c r="I31" s="537"/>
      <c r="J31" s="537"/>
      <c r="K31" s="537"/>
      <c r="L31" s="537"/>
      <c r="M31" s="93"/>
      <c r="N31" s="459" t="s">
        <v>46</v>
      </c>
    </row>
    <row r="32" spans="1:14" ht="15" customHeight="1">
      <c r="B32" s="1072" t="s">
        <v>852</v>
      </c>
      <c r="C32" s="1075" t="s">
        <v>21</v>
      </c>
      <c r="D32" s="1076"/>
      <c r="E32" s="1077"/>
      <c r="F32" s="1078" t="s">
        <v>197</v>
      </c>
      <c r="G32" s="1079"/>
      <c r="H32" s="1080"/>
      <c r="I32" s="1078" t="s">
        <v>94</v>
      </c>
      <c r="J32" s="1079"/>
      <c r="K32" s="1080"/>
      <c r="L32" s="1078" t="s">
        <v>95</v>
      </c>
      <c r="M32" s="1079"/>
      <c r="N32" s="1080"/>
    </row>
    <row r="33" spans="2:14" ht="12.75" customHeight="1">
      <c r="B33" s="1073"/>
      <c r="C33" s="1070" t="s">
        <v>49</v>
      </c>
      <c r="D33" s="1068" t="s">
        <v>196</v>
      </c>
      <c r="E33" s="1064" t="s">
        <v>252</v>
      </c>
      <c r="F33" s="1070" t="s">
        <v>49</v>
      </c>
      <c r="G33" s="1068" t="s">
        <v>196</v>
      </c>
      <c r="H33" s="1064" t="s">
        <v>252</v>
      </c>
      <c r="I33" s="1070" t="s">
        <v>49</v>
      </c>
      <c r="J33" s="1068" t="s">
        <v>196</v>
      </c>
      <c r="K33" s="1064" t="s">
        <v>252</v>
      </c>
      <c r="L33" s="1070" t="s">
        <v>49</v>
      </c>
      <c r="M33" s="1068" t="s">
        <v>196</v>
      </c>
      <c r="N33" s="1064" t="s">
        <v>252</v>
      </c>
    </row>
    <row r="34" spans="2:14" ht="13.5" thickBot="1">
      <c r="B34" s="1074"/>
      <c r="C34" s="1071"/>
      <c r="D34" s="1069"/>
      <c r="E34" s="1065"/>
      <c r="F34" s="1071"/>
      <c r="G34" s="1069"/>
      <c r="H34" s="1065"/>
      <c r="I34" s="1071"/>
      <c r="J34" s="1069"/>
      <c r="K34" s="1065"/>
      <c r="L34" s="1071"/>
      <c r="M34" s="1069"/>
      <c r="N34" s="1065"/>
    </row>
    <row r="35" spans="2:14" ht="14.25">
      <c r="B35" s="559" t="s">
        <v>96</v>
      </c>
      <c r="C35" s="823">
        <f t="shared" ref="C35:D46" si="6">SUM(F35+I35)</f>
        <v>37</v>
      </c>
      <c r="D35" s="99">
        <f t="shared" si="6"/>
        <v>4657004</v>
      </c>
      <c r="E35" s="843">
        <f>SUM(D35/C35)</f>
        <v>125864.97297297297</v>
      </c>
      <c r="F35" s="823">
        <v>37</v>
      </c>
      <c r="G35" s="844">
        <v>4657004</v>
      </c>
      <c r="H35" s="845">
        <f>SUM(G35/F35)</f>
        <v>125864.97297297297</v>
      </c>
      <c r="I35" s="823"/>
      <c r="J35" s="846"/>
      <c r="K35" s="847"/>
      <c r="L35" s="561"/>
      <c r="M35" s="542"/>
      <c r="N35" s="544"/>
    </row>
    <row r="36" spans="2:14" ht="14.25">
      <c r="B36" s="562" t="s">
        <v>97</v>
      </c>
      <c r="C36" s="432">
        <f t="shared" si="6"/>
        <v>38</v>
      </c>
      <c r="D36" s="99">
        <f t="shared" si="6"/>
        <v>4348004</v>
      </c>
      <c r="E36" s="843">
        <f t="shared" ref="E36:E46" si="7">SUM(D36/C36)</f>
        <v>114421.15789473684</v>
      </c>
      <c r="F36" s="432">
        <v>37</v>
      </c>
      <c r="G36" s="99">
        <v>4233004</v>
      </c>
      <c r="H36" s="102">
        <f t="shared" ref="H36:H46" si="8">SUM(G36/F36)</f>
        <v>114405.51351351352</v>
      </c>
      <c r="I36" s="435">
        <v>1</v>
      </c>
      <c r="J36" s="85">
        <f>SUM(I36*115000)</f>
        <v>115000</v>
      </c>
      <c r="K36" s="86">
        <v>115000</v>
      </c>
      <c r="L36" s="564"/>
      <c r="M36" s="547"/>
      <c r="N36" s="549"/>
    </row>
    <row r="37" spans="2:14" ht="14.25">
      <c r="B37" s="562" t="s">
        <v>98</v>
      </c>
      <c r="C37" s="432">
        <f t="shared" si="6"/>
        <v>38</v>
      </c>
      <c r="D37" s="99">
        <f t="shared" si="6"/>
        <v>4462004</v>
      </c>
      <c r="E37" s="843">
        <f t="shared" si="7"/>
        <v>117421.15789473684</v>
      </c>
      <c r="F37" s="432">
        <v>37</v>
      </c>
      <c r="G37" s="99">
        <v>4347004</v>
      </c>
      <c r="H37" s="102">
        <f t="shared" si="8"/>
        <v>117486.5945945946</v>
      </c>
      <c r="I37" s="435">
        <v>1</v>
      </c>
      <c r="J37" s="85">
        <f t="shared" ref="J37:J46" si="9">SUM(I37*115000)</f>
        <v>115000</v>
      </c>
      <c r="K37" s="86">
        <v>115000</v>
      </c>
      <c r="L37" s="564"/>
      <c r="M37" s="547"/>
      <c r="N37" s="549"/>
    </row>
    <row r="38" spans="2:14" ht="14.25">
      <c r="B38" s="562" t="s">
        <v>99</v>
      </c>
      <c r="C38" s="432">
        <f t="shared" si="6"/>
        <v>38</v>
      </c>
      <c r="D38" s="99">
        <f t="shared" si="6"/>
        <v>4462004</v>
      </c>
      <c r="E38" s="843">
        <f t="shared" si="7"/>
        <v>117421.15789473684</v>
      </c>
      <c r="F38" s="432">
        <v>37</v>
      </c>
      <c r="G38" s="99">
        <v>4347004</v>
      </c>
      <c r="H38" s="102">
        <f t="shared" si="8"/>
        <v>117486.5945945946</v>
      </c>
      <c r="I38" s="435">
        <v>1</v>
      </c>
      <c r="J38" s="85">
        <f t="shared" si="9"/>
        <v>115000</v>
      </c>
      <c r="K38" s="86">
        <v>115000</v>
      </c>
      <c r="L38" s="564"/>
      <c r="M38" s="547"/>
      <c r="N38" s="549"/>
    </row>
    <row r="39" spans="2:14" ht="14.25">
      <c r="B39" s="562" t="s">
        <v>100</v>
      </c>
      <c r="C39" s="432">
        <f t="shared" si="6"/>
        <v>38</v>
      </c>
      <c r="D39" s="99">
        <f t="shared" si="6"/>
        <v>4808004</v>
      </c>
      <c r="E39" s="843">
        <f t="shared" si="7"/>
        <v>126526.42105263157</v>
      </c>
      <c r="F39" s="432">
        <v>37</v>
      </c>
      <c r="G39" s="99">
        <v>4693004</v>
      </c>
      <c r="H39" s="102">
        <f t="shared" si="8"/>
        <v>126837.94594594595</v>
      </c>
      <c r="I39" s="435">
        <v>1</v>
      </c>
      <c r="J39" s="85">
        <f t="shared" si="9"/>
        <v>115000</v>
      </c>
      <c r="K39" s="86">
        <v>115000</v>
      </c>
      <c r="L39" s="564"/>
      <c r="M39" s="547"/>
      <c r="N39" s="549"/>
    </row>
    <row r="40" spans="2:14" ht="14.25">
      <c r="B40" s="562" t="s">
        <v>101</v>
      </c>
      <c r="C40" s="432">
        <f t="shared" si="6"/>
        <v>39</v>
      </c>
      <c r="D40" s="99">
        <f t="shared" si="6"/>
        <v>4463005</v>
      </c>
      <c r="E40" s="843">
        <f t="shared" si="7"/>
        <v>114436.02564102564</v>
      </c>
      <c r="F40" s="432">
        <v>37</v>
      </c>
      <c r="G40" s="99">
        <v>4233005</v>
      </c>
      <c r="H40" s="102">
        <f t="shared" si="8"/>
        <v>114405.54054054055</v>
      </c>
      <c r="I40" s="435">
        <v>2</v>
      </c>
      <c r="J40" s="85">
        <f t="shared" si="9"/>
        <v>230000</v>
      </c>
      <c r="K40" s="86">
        <v>115000</v>
      </c>
      <c r="L40" s="564"/>
      <c r="M40" s="547"/>
      <c r="N40" s="549"/>
    </row>
    <row r="41" spans="2:14" ht="14.25">
      <c r="B41" s="562" t="s">
        <v>102</v>
      </c>
      <c r="C41" s="432">
        <f t="shared" si="6"/>
        <v>39</v>
      </c>
      <c r="D41" s="99">
        <f t="shared" si="6"/>
        <v>4924005</v>
      </c>
      <c r="E41" s="843">
        <f t="shared" si="7"/>
        <v>126256.53846153847</v>
      </c>
      <c r="F41" s="432">
        <v>37</v>
      </c>
      <c r="G41" s="99">
        <v>4694005</v>
      </c>
      <c r="H41" s="102">
        <f t="shared" si="8"/>
        <v>126865</v>
      </c>
      <c r="I41" s="435">
        <v>2</v>
      </c>
      <c r="J41" s="85">
        <f t="shared" si="9"/>
        <v>230000</v>
      </c>
      <c r="K41" s="86">
        <v>115000</v>
      </c>
      <c r="L41" s="564"/>
      <c r="M41" s="547"/>
      <c r="N41" s="549"/>
    </row>
    <row r="42" spans="2:14" ht="14.25">
      <c r="B42" s="562" t="s">
        <v>103</v>
      </c>
      <c r="C42" s="432">
        <f t="shared" si="6"/>
        <v>39</v>
      </c>
      <c r="D42" s="99">
        <f t="shared" si="6"/>
        <v>4587005</v>
      </c>
      <c r="E42" s="843">
        <f t="shared" si="7"/>
        <v>117615.51282051283</v>
      </c>
      <c r="F42" s="432">
        <v>37</v>
      </c>
      <c r="G42" s="99">
        <v>4357005</v>
      </c>
      <c r="H42" s="102">
        <f t="shared" si="8"/>
        <v>117756.89189189189</v>
      </c>
      <c r="I42" s="435">
        <v>2</v>
      </c>
      <c r="J42" s="85">
        <f t="shared" si="9"/>
        <v>230000</v>
      </c>
      <c r="K42" s="86">
        <v>115000</v>
      </c>
      <c r="L42" s="564"/>
      <c r="M42" s="547"/>
      <c r="N42" s="549"/>
    </row>
    <row r="43" spans="2:14" ht="14.25">
      <c r="B43" s="562" t="s">
        <v>104</v>
      </c>
      <c r="C43" s="432">
        <f t="shared" si="6"/>
        <v>39</v>
      </c>
      <c r="D43" s="99">
        <f t="shared" si="6"/>
        <v>4587005</v>
      </c>
      <c r="E43" s="843">
        <f t="shared" si="7"/>
        <v>117615.51282051283</v>
      </c>
      <c r="F43" s="432">
        <v>37</v>
      </c>
      <c r="G43" s="99">
        <v>4357005</v>
      </c>
      <c r="H43" s="102">
        <f t="shared" si="8"/>
        <v>117756.89189189189</v>
      </c>
      <c r="I43" s="435">
        <v>2</v>
      </c>
      <c r="J43" s="85">
        <f t="shared" si="9"/>
        <v>230000</v>
      </c>
      <c r="K43" s="86">
        <v>115000</v>
      </c>
      <c r="L43" s="564"/>
      <c r="M43" s="547"/>
      <c r="N43" s="549"/>
    </row>
    <row r="44" spans="2:14" ht="14.25">
      <c r="B44" s="562" t="s">
        <v>105</v>
      </c>
      <c r="C44" s="432">
        <f t="shared" si="6"/>
        <v>39</v>
      </c>
      <c r="D44" s="99">
        <f t="shared" si="6"/>
        <v>4924005</v>
      </c>
      <c r="E44" s="843">
        <f t="shared" si="7"/>
        <v>126256.53846153847</v>
      </c>
      <c r="F44" s="432">
        <v>37</v>
      </c>
      <c r="G44" s="99">
        <v>4694005</v>
      </c>
      <c r="H44" s="102">
        <f t="shared" si="8"/>
        <v>126865</v>
      </c>
      <c r="I44" s="435">
        <v>2</v>
      </c>
      <c r="J44" s="85">
        <f t="shared" si="9"/>
        <v>230000</v>
      </c>
      <c r="K44" s="86">
        <v>115000</v>
      </c>
      <c r="L44" s="564"/>
      <c r="M44" s="547"/>
      <c r="N44" s="549"/>
    </row>
    <row r="45" spans="2:14" ht="14.25">
      <c r="B45" s="562" t="s">
        <v>106</v>
      </c>
      <c r="C45" s="432">
        <f t="shared" si="6"/>
        <v>39</v>
      </c>
      <c r="D45" s="99">
        <f t="shared" si="6"/>
        <v>4587005</v>
      </c>
      <c r="E45" s="843">
        <f t="shared" si="7"/>
        <v>117615.51282051283</v>
      </c>
      <c r="F45" s="432">
        <v>37</v>
      </c>
      <c r="G45" s="99">
        <v>4357005</v>
      </c>
      <c r="H45" s="102">
        <f t="shared" si="8"/>
        <v>117756.89189189189</v>
      </c>
      <c r="I45" s="435">
        <v>2</v>
      </c>
      <c r="J45" s="85">
        <f t="shared" si="9"/>
        <v>230000</v>
      </c>
      <c r="K45" s="86">
        <v>115000</v>
      </c>
      <c r="L45" s="564"/>
      <c r="M45" s="547"/>
      <c r="N45" s="549"/>
    </row>
    <row r="46" spans="2:14" ht="14.25">
      <c r="B46" s="562" t="s">
        <v>107</v>
      </c>
      <c r="C46" s="432">
        <f t="shared" si="6"/>
        <v>40</v>
      </c>
      <c r="D46" s="99">
        <f t="shared" si="6"/>
        <v>4727005</v>
      </c>
      <c r="E46" s="843">
        <f t="shared" si="7"/>
        <v>118175.125</v>
      </c>
      <c r="F46" s="432">
        <v>37</v>
      </c>
      <c r="G46" s="99">
        <v>4382005</v>
      </c>
      <c r="H46" s="102">
        <f t="shared" si="8"/>
        <v>118432.56756756757</v>
      </c>
      <c r="I46" s="435">
        <v>3</v>
      </c>
      <c r="J46" s="85">
        <f t="shared" si="9"/>
        <v>345000</v>
      </c>
      <c r="K46" s="86">
        <v>115000</v>
      </c>
      <c r="L46" s="564"/>
      <c r="M46" s="547"/>
      <c r="N46" s="549"/>
    </row>
    <row r="47" spans="2:14" ht="14.25">
      <c r="B47" s="565" t="s">
        <v>21</v>
      </c>
      <c r="C47" s="817">
        <f>SUM(C35:C46)</f>
        <v>463</v>
      </c>
      <c r="D47" s="822">
        <f>SUM(D35:D46)</f>
        <v>55536055</v>
      </c>
      <c r="E47" s="826">
        <f>SUM(E35:E46)</f>
        <v>1439625.633735456</v>
      </c>
      <c r="F47" s="817">
        <f t="shared" ref="F47:J47" si="10">SUM(F35:F46)</f>
        <v>444</v>
      </c>
      <c r="G47" s="822">
        <f t="shared" si="10"/>
        <v>53351055</v>
      </c>
      <c r="H47" s="824">
        <f t="shared" si="10"/>
        <v>1441920.4054054054</v>
      </c>
      <c r="I47" s="817">
        <f t="shared" si="10"/>
        <v>19</v>
      </c>
      <c r="J47" s="822">
        <f t="shared" si="10"/>
        <v>2185000</v>
      </c>
      <c r="K47" s="824">
        <f>SUM(K36:K46)</f>
        <v>1265000</v>
      </c>
      <c r="L47" s="566"/>
      <c r="M47" s="551"/>
      <c r="N47" s="549"/>
    </row>
    <row r="48" spans="2:14" ht="15" thickBot="1">
      <c r="B48" s="567" t="s">
        <v>108</v>
      </c>
      <c r="C48" s="449">
        <f t="shared" ref="C48:H48" si="11">SUM(C47/12)</f>
        <v>38.583333333333336</v>
      </c>
      <c r="D48" s="441">
        <f t="shared" si="11"/>
        <v>4628004.583333333</v>
      </c>
      <c r="E48" s="827">
        <f t="shared" si="11"/>
        <v>119968.802811288</v>
      </c>
      <c r="F48" s="449">
        <f t="shared" si="11"/>
        <v>37</v>
      </c>
      <c r="G48" s="441">
        <f t="shared" si="11"/>
        <v>4445921.25</v>
      </c>
      <c r="H48" s="825">
        <f t="shared" si="11"/>
        <v>120160.03378378379</v>
      </c>
      <c r="I48" s="449">
        <f>SUM(I47/11)</f>
        <v>1.7272727272727273</v>
      </c>
      <c r="J48" s="441">
        <f>SUM(J47/11)</f>
        <v>198636.36363636365</v>
      </c>
      <c r="K48" s="825">
        <f>SUM(K47/11)</f>
        <v>115000</v>
      </c>
      <c r="L48" s="569"/>
      <c r="M48" s="555"/>
      <c r="N48" s="557"/>
    </row>
    <row r="49" spans="2:14" ht="14.25">
      <c r="B49" s="1066" t="s">
        <v>847</v>
      </c>
      <c r="C49" s="1066"/>
      <c r="D49" s="1066"/>
      <c r="E49" s="1066"/>
      <c r="F49" s="1066"/>
      <c r="G49" s="1066"/>
      <c r="H49" s="1066"/>
      <c r="I49" s="1066"/>
      <c r="J49" s="1066"/>
      <c r="K49" s="1066"/>
      <c r="L49" s="1066"/>
      <c r="M49" s="1066"/>
      <c r="N49" s="93"/>
    </row>
  </sheetData>
  <mergeCells count="38"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>
    <tabColor theme="6" tint="0.59999389629810485"/>
  </sheetPr>
  <dimension ref="B1:M44"/>
  <sheetViews>
    <sheetView showGridLines="0" topLeftCell="A7" zoomScale="115" zoomScaleNormal="115" workbookViewId="0">
      <selection activeCell="I41" sqref="I41"/>
    </sheetView>
  </sheetViews>
  <sheetFormatPr defaultRowHeight="12.75"/>
  <cols>
    <col min="1" max="1" width="3.85546875" style="15" customWidth="1"/>
    <col min="2" max="2" width="9.140625" style="15"/>
    <col min="3" max="13" width="12.7109375" style="15" customWidth="1"/>
    <col min="14" max="16384" width="9.140625" style="15"/>
  </cols>
  <sheetData>
    <row r="1" spans="2:13">
      <c r="J1" s="534" t="s">
        <v>358</v>
      </c>
    </row>
    <row r="2" spans="2:13" ht="20.25" customHeight="1">
      <c r="B2" s="1082" t="s">
        <v>240</v>
      </c>
      <c r="C2" s="1082"/>
      <c r="D2" s="1082"/>
      <c r="E2" s="1082"/>
      <c r="F2" s="1082"/>
      <c r="G2" s="1082"/>
      <c r="H2" s="1082"/>
      <c r="I2" s="1082"/>
      <c r="J2" s="1082"/>
      <c r="K2" s="570"/>
      <c r="L2" s="570"/>
    </row>
    <row r="3" spans="2:13" ht="15" thickBot="1">
      <c r="B3" s="93"/>
      <c r="C3" s="571"/>
      <c r="D3" s="571"/>
      <c r="E3" s="571"/>
      <c r="F3" s="571"/>
      <c r="G3" s="93"/>
      <c r="H3" s="93"/>
      <c r="I3" s="93"/>
      <c r="J3" s="459" t="s">
        <v>46</v>
      </c>
      <c r="K3" s="93"/>
      <c r="L3" s="572"/>
      <c r="M3" s="460"/>
    </row>
    <row r="4" spans="2:13" ht="30" customHeight="1">
      <c r="B4" s="1083" t="s">
        <v>241</v>
      </c>
      <c r="C4" s="1085" t="s">
        <v>853</v>
      </c>
      <c r="D4" s="1086"/>
      <c r="E4" s="1086"/>
      <c r="F4" s="1087"/>
      <c r="G4" s="1086" t="s">
        <v>854</v>
      </c>
      <c r="H4" s="1086"/>
      <c r="I4" s="1086"/>
      <c r="J4" s="1087"/>
      <c r="K4" s="573"/>
      <c r="L4" s="573"/>
      <c r="M4" s="460"/>
    </row>
    <row r="5" spans="2:13" ht="26.25" thickBot="1">
      <c r="B5" s="1084"/>
      <c r="C5" s="574" t="s">
        <v>245</v>
      </c>
      <c r="D5" s="575" t="s">
        <v>202</v>
      </c>
      <c r="E5" s="575" t="s">
        <v>243</v>
      </c>
      <c r="F5" s="576" t="s">
        <v>244</v>
      </c>
      <c r="G5" s="574" t="s">
        <v>245</v>
      </c>
      <c r="H5" s="575" t="s">
        <v>202</v>
      </c>
      <c r="I5" s="575" t="s">
        <v>243</v>
      </c>
      <c r="J5" s="576" t="s">
        <v>244</v>
      </c>
      <c r="K5" s="577"/>
      <c r="L5" s="577"/>
      <c r="M5" s="460"/>
    </row>
    <row r="6" spans="2:13" ht="13.5" thickBot="1">
      <c r="B6" s="578"/>
      <c r="C6" s="579" t="s">
        <v>246</v>
      </c>
      <c r="D6" s="580">
        <v>1</v>
      </c>
      <c r="E6" s="580">
        <v>2</v>
      </c>
      <c r="F6" s="581">
        <v>3</v>
      </c>
      <c r="G6" s="579" t="s">
        <v>246</v>
      </c>
      <c r="H6" s="580">
        <v>1</v>
      </c>
      <c r="I6" s="580">
        <v>2</v>
      </c>
      <c r="J6" s="581">
        <v>3</v>
      </c>
      <c r="K6" s="577"/>
      <c r="L6" s="577"/>
      <c r="M6" s="460"/>
    </row>
    <row r="7" spans="2:13" ht="14.25">
      <c r="B7" s="582" t="s">
        <v>96</v>
      </c>
      <c r="C7" s="583">
        <f>D7+(E7*F7)</f>
        <v>60000</v>
      </c>
      <c r="D7" s="542">
        <v>20000</v>
      </c>
      <c r="E7" s="542">
        <v>20000</v>
      </c>
      <c r="F7" s="560">
        <v>2</v>
      </c>
      <c r="G7" s="583">
        <f>H7+(I7*J7)</f>
        <v>60000</v>
      </c>
      <c r="H7" s="542">
        <v>20000</v>
      </c>
      <c r="I7" s="542">
        <v>20000</v>
      </c>
      <c r="J7" s="560">
        <v>2</v>
      </c>
      <c r="K7" s="584"/>
      <c r="L7" s="584"/>
      <c r="M7" s="460"/>
    </row>
    <row r="8" spans="2:13" ht="14.25">
      <c r="B8" s="585" t="s">
        <v>97</v>
      </c>
      <c r="C8" s="583">
        <f t="shared" ref="C8:C18" si="0">D8+(E8*F8)</f>
        <v>60000</v>
      </c>
      <c r="D8" s="542">
        <v>20000</v>
      </c>
      <c r="E8" s="542">
        <v>20000</v>
      </c>
      <c r="F8" s="560">
        <v>2</v>
      </c>
      <c r="G8" s="583">
        <f t="shared" ref="G8:G18" si="1">H8+(I8*J8)</f>
        <v>60000</v>
      </c>
      <c r="H8" s="542">
        <v>20000</v>
      </c>
      <c r="I8" s="542">
        <v>20000</v>
      </c>
      <c r="J8" s="560">
        <v>2</v>
      </c>
      <c r="K8" s="584"/>
      <c r="L8" s="584"/>
      <c r="M8" s="460"/>
    </row>
    <row r="9" spans="2:13" ht="14.25">
      <c r="B9" s="585" t="s">
        <v>98</v>
      </c>
      <c r="C9" s="583">
        <f t="shared" si="0"/>
        <v>60000</v>
      </c>
      <c r="D9" s="542">
        <v>20000</v>
      </c>
      <c r="E9" s="542">
        <v>20000</v>
      </c>
      <c r="F9" s="560">
        <v>2</v>
      </c>
      <c r="G9" s="583">
        <f t="shared" si="1"/>
        <v>60000</v>
      </c>
      <c r="H9" s="542">
        <v>20000</v>
      </c>
      <c r="I9" s="542">
        <v>20000</v>
      </c>
      <c r="J9" s="560">
        <v>2</v>
      </c>
      <c r="K9" s="584"/>
      <c r="L9" s="584"/>
      <c r="M9" s="460"/>
    </row>
    <row r="10" spans="2:13" ht="14.25">
      <c r="B10" s="585" t="s">
        <v>99</v>
      </c>
      <c r="C10" s="583">
        <f t="shared" si="0"/>
        <v>60000</v>
      </c>
      <c r="D10" s="542">
        <v>20000</v>
      </c>
      <c r="E10" s="542">
        <v>20000</v>
      </c>
      <c r="F10" s="560">
        <v>2</v>
      </c>
      <c r="G10" s="583">
        <f t="shared" si="1"/>
        <v>60000</v>
      </c>
      <c r="H10" s="542">
        <v>20000</v>
      </c>
      <c r="I10" s="542">
        <v>20000</v>
      </c>
      <c r="J10" s="560">
        <v>2</v>
      </c>
      <c r="K10" s="584"/>
      <c r="L10" s="584"/>
      <c r="M10" s="460"/>
    </row>
    <row r="11" spans="2:13" ht="14.25">
      <c r="B11" s="585" t="s">
        <v>100</v>
      </c>
      <c r="C11" s="583">
        <f t="shared" si="0"/>
        <v>60000</v>
      </c>
      <c r="D11" s="542">
        <v>20000</v>
      </c>
      <c r="E11" s="542">
        <v>20000</v>
      </c>
      <c r="F11" s="560">
        <v>2</v>
      </c>
      <c r="G11" s="583">
        <f t="shared" si="1"/>
        <v>60000</v>
      </c>
      <c r="H11" s="542">
        <v>20000</v>
      </c>
      <c r="I11" s="542">
        <v>20000</v>
      </c>
      <c r="J11" s="560">
        <v>2</v>
      </c>
      <c r="K11" s="584"/>
      <c r="L11" s="584"/>
      <c r="M11" s="460"/>
    </row>
    <row r="12" spans="2:13" ht="14.25">
      <c r="B12" s="585" t="s">
        <v>101</v>
      </c>
      <c r="C12" s="583">
        <f t="shared" si="0"/>
        <v>60000</v>
      </c>
      <c r="D12" s="542">
        <v>20000</v>
      </c>
      <c r="E12" s="542">
        <v>20000</v>
      </c>
      <c r="F12" s="560">
        <v>2</v>
      </c>
      <c r="G12" s="583">
        <f t="shared" si="1"/>
        <v>60000</v>
      </c>
      <c r="H12" s="542">
        <v>20000</v>
      </c>
      <c r="I12" s="542">
        <v>20000</v>
      </c>
      <c r="J12" s="560">
        <v>2</v>
      </c>
      <c r="K12" s="584"/>
      <c r="L12" s="584"/>
      <c r="M12" s="460"/>
    </row>
    <row r="13" spans="2:13" ht="14.25">
      <c r="B13" s="585" t="s">
        <v>102</v>
      </c>
      <c r="C13" s="583">
        <f t="shared" si="0"/>
        <v>60000</v>
      </c>
      <c r="D13" s="542">
        <v>20000</v>
      </c>
      <c r="E13" s="542">
        <v>20000</v>
      </c>
      <c r="F13" s="560">
        <v>2</v>
      </c>
      <c r="G13" s="583">
        <f t="shared" si="1"/>
        <v>60000</v>
      </c>
      <c r="H13" s="542">
        <v>20000</v>
      </c>
      <c r="I13" s="542">
        <v>20000</v>
      </c>
      <c r="J13" s="560">
        <v>2</v>
      </c>
      <c r="K13" s="584"/>
      <c r="L13" s="584"/>
      <c r="M13" s="460"/>
    </row>
    <row r="14" spans="2:13" ht="14.25">
      <c r="B14" s="585" t="s">
        <v>103</v>
      </c>
      <c r="C14" s="583">
        <f t="shared" si="0"/>
        <v>60000</v>
      </c>
      <c r="D14" s="542">
        <v>20000</v>
      </c>
      <c r="E14" s="542">
        <v>20000</v>
      </c>
      <c r="F14" s="560">
        <v>2</v>
      </c>
      <c r="G14" s="583">
        <f t="shared" si="1"/>
        <v>60000</v>
      </c>
      <c r="H14" s="542">
        <v>20000</v>
      </c>
      <c r="I14" s="542">
        <v>20000</v>
      </c>
      <c r="J14" s="560">
        <v>2</v>
      </c>
      <c r="K14" s="584"/>
      <c r="L14" s="584"/>
      <c r="M14" s="460"/>
    </row>
    <row r="15" spans="2:13" ht="14.25">
      <c r="B15" s="585" t="s">
        <v>104</v>
      </c>
      <c r="C15" s="583">
        <f t="shared" si="0"/>
        <v>60000</v>
      </c>
      <c r="D15" s="542">
        <v>20000</v>
      </c>
      <c r="E15" s="542">
        <v>20000</v>
      </c>
      <c r="F15" s="560">
        <v>2</v>
      </c>
      <c r="G15" s="583">
        <f t="shared" si="1"/>
        <v>60000</v>
      </c>
      <c r="H15" s="542">
        <v>20000</v>
      </c>
      <c r="I15" s="542">
        <v>20000</v>
      </c>
      <c r="J15" s="560">
        <v>2</v>
      </c>
      <c r="K15" s="584"/>
      <c r="L15" s="584"/>
      <c r="M15" s="460"/>
    </row>
    <row r="16" spans="2:13" ht="14.25">
      <c r="B16" s="585" t="s">
        <v>105</v>
      </c>
      <c r="C16" s="583">
        <f t="shared" si="0"/>
        <v>60000</v>
      </c>
      <c r="D16" s="542">
        <v>20000</v>
      </c>
      <c r="E16" s="542">
        <v>20000</v>
      </c>
      <c r="F16" s="560">
        <v>2</v>
      </c>
      <c r="G16" s="583">
        <f t="shared" si="1"/>
        <v>60000</v>
      </c>
      <c r="H16" s="542">
        <v>20000</v>
      </c>
      <c r="I16" s="542">
        <v>20000</v>
      </c>
      <c r="J16" s="560">
        <v>2</v>
      </c>
      <c r="K16" s="584"/>
      <c r="L16" s="584"/>
      <c r="M16" s="460"/>
    </row>
    <row r="17" spans="2:13" ht="14.25">
      <c r="B17" s="585" t="s">
        <v>106</v>
      </c>
      <c r="C17" s="583">
        <f t="shared" si="0"/>
        <v>60000</v>
      </c>
      <c r="D17" s="542">
        <v>20000</v>
      </c>
      <c r="E17" s="542">
        <v>20000</v>
      </c>
      <c r="F17" s="560">
        <v>2</v>
      </c>
      <c r="G17" s="583">
        <f t="shared" si="1"/>
        <v>60000</v>
      </c>
      <c r="H17" s="542">
        <v>20000</v>
      </c>
      <c r="I17" s="542">
        <v>20000</v>
      </c>
      <c r="J17" s="560">
        <v>2</v>
      </c>
      <c r="K17" s="584"/>
      <c r="L17" s="584"/>
      <c r="M17" s="460"/>
    </row>
    <row r="18" spans="2:13" ht="15" thickBot="1">
      <c r="B18" s="586" t="s">
        <v>107</v>
      </c>
      <c r="C18" s="583">
        <f t="shared" si="0"/>
        <v>60000</v>
      </c>
      <c r="D18" s="542">
        <v>20000</v>
      </c>
      <c r="E18" s="542">
        <v>20000</v>
      </c>
      <c r="F18" s="560">
        <v>2</v>
      </c>
      <c r="G18" s="583">
        <f t="shared" si="1"/>
        <v>60000</v>
      </c>
      <c r="H18" s="542">
        <v>20000</v>
      </c>
      <c r="I18" s="542">
        <v>20000</v>
      </c>
      <c r="J18" s="560">
        <v>2</v>
      </c>
      <c r="K18" s="584"/>
      <c r="L18" s="584"/>
      <c r="M18" s="460"/>
    </row>
    <row r="19" spans="2:13" ht="15" thickBot="1">
      <c r="B19" s="588" t="s">
        <v>21</v>
      </c>
      <c r="C19" s="589">
        <f>SUM(C7:C18)</f>
        <v>720000</v>
      </c>
      <c r="D19" s="590">
        <f>SUM(D7:D18)</f>
        <v>240000</v>
      </c>
      <c r="E19" s="590">
        <v>240000</v>
      </c>
      <c r="F19" s="591"/>
      <c r="G19" s="589">
        <f>SUM(G7:G18)</f>
        <v>720000</v>
      </c>
      <c r="H19" s="590">
        <f>SUM(H7:H18)</f>
        <v>240000</v>
      </c>
      <c r="I19" s="590">
        <v>240000</v>
      </c>
      <c r="J19" s="591"/>
      <c r="K19" s="584"/>
      <c r="L19" s="584"/>
      <c r="M19" s="460"/>
    </row>
    <row r="20" spans="2:13" ht="15" thickBot="1">
      <c r="B20" s="592" t="s">
        <v>108</v>
      </c>
      <c r="C20" s="613">
        <f>SUM(C19/12)</f>
        <v>60000</v>
      </c>
      <c r="D20" s="614">
        <v>20000</v>
      </c>
      <c r="E20" s="614">
        <v>20000</v>
      </c>
      <c r="F20" s="594"/>
      <c r="G20" s="613">
        <f>SUM(G19/12)</f>
        <v>60000</v>
      </c>
      <c r="H20" s="614">
        <v>20000</v>
      </c>
      <c r="I20" s="614">
        <v>20000</v>
      </c>
      <c r="J20" s="594"/>
      <c r="K20" s="584"/>
      <c r="L20" s="584"/>
      <c r="M20" s="460"/>
    </row>
    <row r="24" spans="2:13" ht="20.25" customHeight="1">
      <c r="B24" s="1082" t="s">
        <v>242</v>
      </c>
      <c r="C24" s="1082"/>
      <c r="D24" s="1082"/>
      <c r="E24" s="1082"/>
      <c r="F24" s="1082"/>
      <c r="G24" s="1082"/>
      <c r="H24" s="1082"/>
      <c r="I24" s="1082"/>
      <c r="J24" s="1082"/>
      <c r="K24" s="595"/>
      <c r="L24" s="595"/>
    </row>
    <row r="25" spans="2:13" ht="15" thickBot="1">
      <c r="B25" s="596"/>
      <c r="C25" s="597"/>
      <c r="D25" s="597"/>
      <c r="E25" s="597"/>
      <c r="F25" s="597"/>
      <c r="G25" s="596"/>
      <c r="H25" s="584"/>
      <c r="I25" s="584"/>
      <c r="J25" s="598" t="s">
        <v>46</v>
      </c>
      <c r="K25" s="93"/>
      <c r="L25" s="572"/>
    </row>
    <row r="26" spans="2:13" ht="30" customHeight="1">
      <c r="B26" s="1088" t="s">
        <v>241</v>
      </c>
      <c r="C26" s="1090" t="s">
        <v>855</v>
      </c>
      <c r="D26" s="1086"/>
      <c r="E26" s="1086"/>
      <c r="F26" s="1086"/>
      <c r="G26" s="1085" t="s">
        <v>856</v>
      </c>
      <c r="H26" s="1086"/>
      <c r="I26" s="1086"/>
      <c r="J26" s="1087"/>
    </row>
    <row r="27" spans="2:13" ht="30" customHeight="1" thickBot="1">
      <c r="B27" s="1089"/>
      <c r="C27" s="575" t="s">
        <v>245</v>
      </c>
      <c r="D27" s="575" t="s">
        <v>202</v>
      </c>
      <c r="E27" s="575" t="s">
        <v>243</v>
      </c>
      <c r="F27" s="576" t="s">
        <v>244</v>
      </c>
      <c r="G27" s="574" t="s">
        <v>245</v>
      </c>
      <c r="H27" s="575" t="s">
        <v>202</v>
      </c>
      <c r="I27" s="575" t="s">
        <v>243</v>
      </c>
      <c r="J27" s="576" t="s">
        <v>244</v>
      </c>
    </row>
    <row r="28" spans="2:13" ht="13.5" thickBot="1">
      <c r="B28" s="599"/>
      <c r="C28" s="580" t="s">
        <v>246</v>
      </c>
      <c r="D28" s="580">
        <v>1</v>
      </c>
      <c r="E28" s="580">
        <v>2</v>
      </c>
      <c r="F28" s="581">
        <v>3</v>
      </c>
      <c r="G28" s="579" t="s">
        <v>246</v>
      </c>
      <c r="H28" s="580">
        <v>1</v>
      </c>
      <c r="I28" s="580">
        <v>2</v>
      </c>
      <c r="J28" s="581">
        <v>3</v>
      </c>
    </row>
    <row r="29" spans="2:13">
      <c r="B29" s="600" t="s">
        <v>96</v>
      </c>
      <c r="C29" s="542">
        <f>D29+(E29*F29)</f>
        <v>92592.6</v>
      </c>
      <c r="D29" s="542">
        <v>30864.2</v>
      </c>
      <c r="E29" s="542">
        <v>30864.2</v>
      </c>
      <c r="F29" s="560">
        <v>2</v>
      </c>
      <c r="G29" s="542">
        <f>H29+(I29*J29)</f>
        <v>92592.6</v>
      </c>
      <c r="H29" s="542">
        <v>30864.2</v>
      </c>
      <c r="I29" s="542">
        <v>30864.2</v>
      </c>
      <c r="J29" s="560">
        <v>2</v>
      </c>
    </row>
    <row r="30" spans="2:13">
      <c r="B30" s="601" t="s">
        <v>97</v>
      </c>
      <c r="C30" s="542">
        <f t="shared" ref="C30:C39" si="2">D30+(E30*F30)</f>
        <v>92592.6</v>
      </c>
      <c r="D30" s="542">
        <v>30864.2</v>
      </c>
      <c r="E30" s="542">
        <v>30864.2</v>
      </c>
      <c r="F30" s="547">
        <v>2</v>
      </c>
      <c r="G30" s="542">
        <f t="shared" ref="G30:G39" si="3">H30+(I30*J30)</f>
        <v>92592.6</v>
      </c>
      <c r="H30" s="542">
        <v>30864.2</v>
      </c>
      <c r="I30" s="542">
        <v>30864.2</v>
      </c>
      <c r="J30" s="547">
        <v>2</v>
      </c>
    </row>
    <row r="31" spans="2:13">
      <c r="B31" s="601" t="s">
        <v>98</v>
      </c>
      <c r="C31" s="542">
        <f t="shared" si="2"/>
        <v>92592.6</v>
      </c>
      <c r="D31" s="542">
        <v>30864.2</v>
      </c>
      <c r="E31" s="542">
        <v>30864.2</v>
      </c>
      <c r="F31" s="547">
        <v>2</v>
      </c>
      <c r="G31" s="542">
        <f t="shared" si="3"/>
        <v>92592.6</v>
      </c>
      <c r="H31" s="542">
        <v>30864.2</v>
      </c>
      <c r="I31" s="542">
        <v>30864.2</v>
      </c>
      <c r="J31" s="547">
        <v>2</v>
      </c>
    </row>
    <row r="32" spans="2:13">
      <c r="B32" s="601" t="s">
        <v>99</v>
      </c>
      <c r="C32" s="542">
        <f t="shared" si="2"/>
        <v>92592.6</v>
      </c>
      <c r="D32" s="542">
        <v>30864.2</v>
      </c>
      <c r="E32" s="542">
        <v>30864.2</v>
      </c>
      <c r="F32" s="547">
        <v>2</v>
      </c>
      <c r="G32" s="542">
        <f t="shared" si="3"/>
        <v>92592.6</v>
      </c>
      <c r="H32" s="542">
        <v>30864.2</v>
      </c>
      <c r="I32" s="542">
        <v>30864.2</v>
      </c>
      <c r="J32" s="547">
        <v>2</v>
      </c>
    </row>
    <row r="33" spans="2:12">
      <c r="B33" s="601" t="s">
        <v>100</v>
      </c>
      <c r="C33" s="542">
        <f t="shared" si="2"/>
        <v>92592.6</v>
      </c>
      <c r="D33" s="542">
        <v>30864.2</v>
      </c>
      <c r="E33" s="542">
        <v>30864.2</v>
      </c>
      <c r="F33" s="547">
        <v>2</v>
      </c>
      <c r="G33" s="542">
        <f t="shared" si="3"/>
        <v>92592.6</v>
      </c>
      <c r="H33" s="542">
        <v>30864.2</v>
      </c>
      <c r="I33" s="542">
        <v>30864.2</v>
      </c>
      <c r="J33" s="547">
        <v>2</v>
      </c>
    </row>
    <row r="34" spans="2:12">
      <c r="B34" s="601" t="s">
        <v>101</v>
      </c>
      <c r="C34" s="542">
        <f t="shared" si="2"/>
        <v>92592.6</v>
      </c>
      <c r="D34" s="542">
        <v>30864.2</v>
      </c>
      <c r="E34" s="542">
        <v>30864.2</v>
      </c>
      <c r="F34" s="547">
        <v>2</v>
      </c>
      <c r="G34" s="542">
        <f t="shared" si="3"/>
        <v>92592.6</v>
      </c>
      <c r="H34" s="542">
        <v>30864.2</v>
      </c>
      <c r="I34" s="542">
        <v>30864.2</v>
      </c>
      <c r="J34" s="547">
        <v>2</v>
      </c>
    </row>
    <row r="35" spans="2:12">
      <c r="B35" s="601" t="s">
        <v>102</v>
      </c>
      <c r="C35" s="542">
        <f t="shared" si="2"/>
        <v>92592.6</v>
      </c>
      <c r="D35" s="542">
        <v>30864.2</v>
      </c>
      <c r="E35" s="542">
        <v>30864.2</v>
      </c>
      <c r="F35" s="547">
        <v>2</v>
      </c>
      <c r="G35" s="542">
        <f t="shared" si="3"/>
        <v>92592.6</v>
      </c>
      <c r="H35" s="542">
        <v>30864.2</v>
      </c>
      <c r="I35" s="542">
        <v>30864.2</v>
      </c>
      <c r="J35" s="547">
        <v>2</v>
      </c>
    </row>
    <row r="36" spans="2:12">
      <c r="B36" s="601" t="s">
        <v>103</v>
      </c>
      <c r="C36" s="542">
        <f t="shared" si="2"/>
        <v>92592.6</v>
      </c>
      <c r="D36" s="542">
        <v>30864.2</v>
      </c>
      <c r="E36" s="542">
        <v>30864.2</v>
      </c>
      <c r="F36" s="547">
        <v>2</v>
      </c>
      <c r="G36" s="542">
        <f t="shared" si="3"/>
        <v>92592.6</v>
      </c>
      <c r="H36" s="542">
        <v>30864.2</v>
      </c>
      <c r="I36" s="542">
        <v>30864.2</v>
      </c>
      <c r="J36" s="547">
        <v>2</v>
      </c>
    </row>
    <row r="37" spans="2:12">
      <c r="B37" s="601" t="s">
        <v>104</v>
      </c>
      <c r="C37" s="542">
        <f t="shared" si="2"/>
        <v>92592.6</v>
      </c>
      <c r="D37" s="542">
        <v>30864.2</v>
      </c>
      <c r="E37" s="542">
        <v>30864.2</v>
      </c>
      <c r="F37" s="547">
        <v>2</v>
      </c>
      <c r="G37" s="542">
        <f t="shared" si="3"/>
        <v>92592.6</v>
      </c>
      <c r="H37" s="542">
        <v>30864.2</v>
      </c>
      <c r="I37" s="542">
        <v>30864.2</v>
      </c>
      <c r="J37" s="547">
        <v>2</v>
      </c>
    </row>
    <row r="38" spans="2:12">
      <c r="B38" s="601" t="s">
        <v>105</v>
      </c>
      <c r="C38" s="542">
        <f t="shared" si="2"/>
        <v>92592.6</v>
      </c>
      <c r="D38" s="542">
        <v>30864.2</v>
      </c>
      <c r="E38" s="542">
        <v>30864.2</v>
      </c>
      <c r="F38" s="547">
        <v>2</v>
      </c>
      <c r="G38" s="542">
        <f t="shared" si="3"/>
        <v>92592.6</v>
      </c>
      <c r="H38" s="542">
        <v>30864.2</v>
      </c>
      <c r="I38" s="542">
        <v>30864.2</v>
      </c>
      <c r="J38" s="547">
        <v>2</v>
      </c>
    </row>
    <row r="39" spans="2:12">
      <c r="B39" s="601" t="s">
        <v>106</v>
      </c>
      <c r="C39" s="542">
        <f t="shared" si="2"/>
        <v>92592.6</v>
      </c>
      <c r="D39" s="542">
        <v>30864.2</v>
      </c>
      <c r="E39" s="542">
        <v>30864.2</v>
      </c>
      <c r="F39" s="547">
        <v>2</v>
      </c>
      <c r="G39" s="542">
        <f t="shared" si="3"/>
        <v>92592.6</v>
      </c>
      <c r="H39" s="542">
        <v>30864.2</v>
      </c>
      <c r="I39" s="542">
        <v>30864.2</v>
      </c>
      <c r="J39" s="547">
        <v>2</v>
      </c>
    </row>
    <row r="40" spans="2:12" ht="13.5" thickBot="1">
      <c r="B40" s="602" t="s">
        <v>107</v>
      </c>
      <c r="C40" s="542">
        <f>D40+(E40*F40)</f>
        <v>92592.6</v>
      </c>
      <c r="D40" s="542">
        <v>30864.2</v>
      </c>
      <c r="E40" s="542">
        <v>30864.2</v>
      </c>
      <c r="F40" s="587">
        <v>2</v>
      </c>
      <c r="G40" s="542">
        <f>H40+(I40*J40)</f>
        <v>92592.6</v>
      </c>
      <c r="H40" s="542">
        <v>30864.2</v>
      </c>
      <c r="I40" s="542">
        <v>30864.2</v>
      </c>
      <c r="J40" s="587">
        <v>2</v>
      </c>
    </row>
    <row r="41" spans="2:12" ht="13.5" thickBot="1">
      <c r="B41" s="603" t="s">
        <v>21</v>
      </c>
      <c r="C41" s="590">
        <f>SUM(C29:C40)</f>
        <v>1111111.2</v>
      </c>
      <c r="D41" s="590">
        <f>SUM(D29:D40)</f>
        <v>370370.40000000008</v>
      </c>
      <c r="E41" s="590">
        <f>SUM(E29:E40)</f>
        <v>370370.40000000008</v>
      </c>
      <c r="F41" s="590"/>
      <c r="G41" s="590">
        <f>SUM(G29:G40)</f>
        <v>1111111.2</v>
      </c>
      <c r="H41" s="590">
        <f>SUM(H29:H40)</f>
        <v>370370.40000000008</v>
      </c>
      <c r="I41" s="590">
        <f>SUM(I29:I40)</f>
        <v>370370.40000000008</v>
      </c>
      <c r="J41" s="590"/>
    </row>
    <row r="42" spans="2:12" ht="15" thickBot="1">
      <c r="B42" s="605" t="s">
        <v>108</v>
      </c>
      <c r="C42" s="614">
        <f>SUM(C41/12)</f>
        <v>92592.599999999991</v>
      </c>
      <c r="D42" s="614">
        <f>SUM(D41/12)</f>
        <v>30864.200000000008</v>
      </c>
      <c r="E42" s="614">
        <v>30864</v>
      </c>
      <c r="F42" s="593"/>
      <c r="G42" s="614">
        <f>SUM(G41/12)</f>
        <v>92592.599999999991</v>
      </c>
      <c r="H42" s="614">
        <f>SUM(H41/12)</f>
        <v>30864.200000000008</v>
      </c>
      <c r="I42" s="614">
        <v>30864</v>
      </c>
      <c r="J42" s="593"/>
    </row>
    <row r="43" spans="2:12" ht="14.25">
      <c r="B43" s="606"/>
      <c r="C43" s="607"/>
      <c r="D43" s="607"/>
      <c r="E43" s="584"/>
      <c r="F43" s="584"/>
      <c r="G43" s="584"/>
      <c r="H43" s="607"/>
      <c r="I43" s="607"/>
      <c r="J43" s="584"/>
      <c r="K43" s="584"/>
      <c r="L43" s="584"/>
    </row>
    <row r="44" spans="2:12" ht="14.25">
      <c r="B44" s="606"/>
      <c r="C44" s="607"/>
      <c r="D44" s="607"/>
      <c r="E44" s="584"/>
      <c r="F44" s="584"/>
      <c r="G44" s="584"/>
      <c r="H44" s="607"/>
      <c r="I44" s="607"/>
      <c r="J44" s="584"/>
      <c r="K44" s="584"/>
      <c r="L44" s="584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0" tint="-0.14999847407452621"/>
  </sheetPr>
  <dimension ref="A1:H80"/>
  <sheetViews>
    <sheetView showGridLines="0" workbookViewId="0">
      <selection activeCell="F57" sqref="F57"/>
    </sheetView>
  </sheetViews>
  <sheetFormatPr defaultRowHeight="15.75"/>
  <cols>
    <col min="1" max="1" width="3" style="48" customWidth="1"/>
    <col min="2" max="2" width="18.7109375" style="48" customWidth="1"/>
    <col min="3" max="3" width="69.7109375" style="48" customWidth="1"/>
    <col min="4" max="4" width="9.140625" style="48"/>
    <col min="5" max="6" width="15.7109375" style="48" customWidth="1"/>
    <col min="7" max="16384" width="9.140625" style="48"/>
  </cols>
  <sheetData>
    <row r="1" spans="1:8">
      <c r="F1" s="60" t="s">
        <v>714</v>
      </c>
      <c r="G1" s="58"/>
      <c r="H1" s="58"/>
    </row>
    <row r="2" spans="1:8" ht="20.25" customHeight="1">
      <c r="B2" s="869" t="s">
        <v>574</v>
      </c>
      <c r="C2" s="869"/>
      <c r="D2" s="869"/>
      <c r="E2" s="869"/>
      <c r="F2" s="869"/>
    </row>
    <row r="3" spans="1:8" ht="12" customHeight="1">
      <c r="B3" s="869" t="s">
        <v>799</v>
      </c>
      <c r="C3" s="869"/>
      <c r="D3" s="869"/>
      <c r="E3" s="869"/>
      <c r="F3" s="869"/>
    </row>
    <row r="4" spans="1:8" ht="16.5" thickBot="1">
      <c r="F4" s="707" t="s">
        <v>198</v>
      </c>
    </row>
    <row r="5" spans="1:8" ht="40.5" customHeight="1">
      <c r="A5" s="54"/>
      <c r="B5" s="708" t="s">
        <v>257</v>
      </c>
      <c r="C5" s="709" t="s">
        <v>258</v>
      </c>
      <c r="D5" s="709" t="s">
        <v>40</v>
      </c>
      <c r="E5" s="710" t="s">
        <v>811</v>
      </c>
      <c r="F5" s="711" t="s">
        <v>812</v>
      </c>
    </row>
    <row r="6" spans="1:8" ht="16.5" customHeight="1" thickBot="1">
      <c r="A6" s="54"/>
      <c r="B6" s="32">
        <v>1</v>
      </c>
      <c r="C6" s="29">
        <v>2</v>
      </c>
      <c r="D6" s="29">
        <v>3</v>
      </c>
      <c r="E6" s="29">
        <v>4</v>
      </c>
      <c r="F6" s="56">
        <v>5</v>
      </c>
    </row>
    <row r="7" spans="1:8" ht="15.75" customHeight="1">
      <c r="A7" s="54"/>
      <c r="B7" s="870"/>
      <c r="C7" s="759" t="s">
        <v>575</v>
      </c>
      <c r="D7" s="872">
        <v>1001</v>
      </c>
      <c r="E7" s="874">
        <f>SUM(E12+E18)</f>
        <v>304601</v>
      </c>
      <c r="F7" s="876">
        <f>SUM(F12+F18)</f>
        <v>186475</v>
      </c>
    </row>
    <row r="8" spans="1:8" ht="15.75" customHeight="1">
      <c r="A8" s="54"/>
      <c r="B8" s="871"/>
      <c r="C8" s="55" t="s">
        <v>576</v>
      </c>
      <c r="D8" s="873"/>
      <c r="E8" s="875"/>
      <c r="F8" s="877"/>
    </row>
    <row r="9" spans="1:8" ht="20.100000000000001" customHeight="1">
      <c r="A9" s="54"/>
      <c r="B9" s="718">
        <v>60</v>
      </c>
      <c r="C9" s="24" t="s">
        <v>577</v>
      </c>
      <c r="D9" s="716">
        <v>1002</v>
      </c>
      <c r="E9" s="714"/>
      <c r="F9" s="712"/>
    </row>
    <row r="10" spans="1:8" ht="20.100000000000001" customHeight="1">
      <c r="A10" s="54"/>
      <c r="B10" s="718" t="s">
        <v>578</v>
      </c>
      <c r="C10" s="24" t="s">
        <v>579</v>
      </c>
      <c r="D10" s="716">
        <v>1003</v>
      </c>
      <c r="E10" s="713"/>
      <c r="F10" s="712"/>
    </row>
    <row r="11" spans="1:8" ht="20.100000000000001" customHeight="1">
      <c r="A11" s="54"/>
      <c r="B11" s="718" t="s">
        <v>580</v>
      </c>
      <c r="C11" s="24" t="s">
        <v>581</v>
      </c>
      <c r="D11" s="716">
        <v>1004</v>
      </c>
      <c r="E11" s="713"/>
      <c r="F11" s="712"/>
    </row>
    <row r="12" spans="1:8" ht="20.100000000000001" customHeight="1">
      <c r="A12" s="54"/>
      <c r="B12" s="718">
        <v>61</v>
      </c>
      <c r="C12" s="24" t="s">
        <v>582</v>
      </c>
      <c r="D12" s="716">
        <v>1005</v>
      </c>
      <c r="E12" s="713">
        <v>284761</v>
      </c>
      <c r="F12" s="712">
        <v>168275</v>
      </c>
    </row>
    <row r="13" spans="1:8" ht="20.100000000000001" customHeight="1">
      <c r="A13" s="54"/>
      <c r="B13" s="718" t="s">
        <v>583</v>
      </c>
      <c r="C13" s="24" t="s">
        <v>584</v>
      </c>
      <c r="D13" s="716">
        <v>1006</v>
      </c>
      <c r="E13" s="713">
        <v>284761</v>
      </c>
      <c r="F13" s="712">
        <v>168275</v>
      </c>
    </row>
    <row r="14" spans="1:8" ht="20.100000000000001" customHeight="1">
      <c r="A14" s="54"/>
      <c r="B14" s="718" t="s">
        <v>585</v>
      </c>
      <c r="C14" s="24" t="s">
        <v>586</v>
      </c>
      <c r="D14" s="716">
        <v>1007</v>
      </c>
      <c r="E14" s="713"/>
      <c r="F14" s="712"/>
    </row>
    <row r="15" spans="1:8" ht="20.100000000000001" customHeight="1">
      <c r="A15" s="54"/>
      <c r="B15" s="718">
        <v>62</v>
      </c>
      <c r="C15" s="24" t="s">
        <v>587</v>
      </c>
      <c r="D15" s="716">
        <v>1008</v>
      </c>
      <c r="E15" s="713"/>
      <c r="F15" s="712"/>
    </row>
    <row r="16" spans="1:8" ht="20.100000000000001" customHeight="1">
      <c r="A16" s="54"/>
      <c r="B16" s="718">
        <v>630</v>
      </c>
      <c r="C16" s="24" t="s">
        <v>588</v>
      </c>
      <c r="D16" s="716">
        <v>1009</v>
      </c>
      <c r="E16" s="713"/>
      <c r="F16" s="712"/>
    </row>
    <row r="17" spans="1:6" ht="20.100000000000001" customHeight="1">
      <c r="A17" s="54"/>
      <c r="B17" s="718">
        <v>631</v>
      </c>
      <c r="C17" s="24" t="s">
        <v>589</v>
      </c>
      <c r="D17" s="716">
        <v>1010</v>
      </c>
      <c r="E17" s="713"/>
      <c r="F17" s="712"/>
    </row>
    <row r="18" spans="1:6" ht="20.100000000000001" customHeight="1">
      <c r="A18" s="54"/>
      <c r="B18" s="718" t="s">
        <v>590</v>
      </c>
      <c r="C18" s="24" t="s">
        <v>591</v>
      </c>
      <c r="D18" s="716">
        <v>1011</v>
      </c>
      <c r="E18" s="713">
        <v>19840</v>
      </c>
      <c r="F18" s="712">
        <v>18200</v>
      </c>
    </row>
    <row r="19" spans="1:6" ht="25.5" customHeight="1">
      <c r="A19" s="54"/>
      <c r="B19" s="718" t="s">
        <v>592</v>
      </c>
      <c r="C19" s="24" t="s">
        <v>593</v>
      </c>
      <c r="D19" s="716">
        <v>1012</v>
      </c>
      <c r="E19" s="713"/>
      <c r="F19" s="712"/>
    </row>
    <row r="20" spans="1:6" ht="20.100000000000001" customHeight="1">
      <c r="A20" s="54"/>
      <c r="B20" s="718"/>
      <c r="C20" s="18" t="s">
        <v>594</v>
      </c>
      <c r="D20" s="716">
        <v>1013</v>
      </c>
      <c r="E20" s="715">
        <f>SUM(E22+E23+E27+E29+E31)</f>
        <v>299095</v>
      </c>
      <c r="F20" s="760">
        <f>SUM(F22+F23+F27+F29+F31)</f>
        <v>194912</v>
      </c>
    </row>
    <row r="21" spans="1:6" ht="20.100000000000001" customHeight="1">
      <c r="A21" s="54"/>
      <c r="B21" s="718">
        <v>50</v>
      </c>
      <c r="C21" s="24" t="s">
        <v>595</v>
      </c>
      <c r="D21" s="716">
        <v>1014</v>
      </c>
      <c r="E21" s="713"/>
      <c r="F21" s="712"/>
    </row>
    <row r="22" spans="1:6" ht="20.100000000000001" customHeight="1">
      <c r="A22" s="54"/>
      <c r="B22" s="718">
        <v>51</v>
      </c>
      <c r="C22" s="24" t="s">
        <v>596</v>
      </c>
      <c r="D22" s="716">
        <v>1015</v>
      </c>
      <c r="E22" s="713">
        <v>39449</v>
      </c>
      <c r="F22" s="712">
        <v>18248</v>
      </c>
    </row>
    <row r="23" spans="1:6" ht="25.5" customHeight="1">
      <c r="A23" s="54"/>
      <c r="B23" s="718">
        <v>52</v>
      </c>
      <c r="C23" s="24" t="s">
        <v>597</v>
      </c>
      <c r="D23" s="716">
        <v>1016</v>
      </c>
      <c r="E23" s="713">
        <v>92306</v>
      </c>
      <c r="F23" s="712">
        <v>84148</v>
      </c>
    </row>
    <row r="24" spans="1:6" ht="20.100000000000001" customHeight="1">
      <c r="A24" s="54"/>
      <c r="B24" s="718">
        <v>520</v>
      </c>
      <c r="C24" s="24" t="s">
        <v>598</v>
      </c>
      <c r="D24" s="716">
        <v>1017</v>
      </c>
      <c r="E24" s="713">
        <v>40849</v>
      </c>
      <c r="F24" s="712">
        <v>38030</v>
      </c>
    </row>
    <row r="25" spans="1:6" ht="20.100000000000001" customHeight="1">
      <c r="A25" s="54"/>
      <c r="B25" s="718">
        <v>521</v>
      </c>
      <c r="C25" s="24" t="s">
        <v>599</v>
      </c>
      <c r="D25" s="716">
        <v>1018</v>
      </c>
      <c r="E25" s="713">
        <v>6597</v>
      </c>
      <c r="F25" s="712">
        <v>5768</v>
      </c>
    </row>
    <row r="26" spans="1:6" ht="20.100000000000001" customHeight="1">
      <c r="A26" s="54"/>
      <c r="B26" s="718" t="s">
        <v>600</v>
      </c>
      <c r="C26" s="24" t="s">
        <v>601</v>
      </c>
      <c r="D26" s="716">
        <v>1019</v>
      </c>
      <c r="E26" s="713">
        <f>SUM(E23-E24-E25)</f>
        <v>44860</v>
      </c>
      <c r="F26" s="704">
        <f>SUM(F23-F24-F25)</f>
        <v>40350</v>
      </c>
    </row>
    <row r="27" spans="1:6" ht="20.100000000000001" customHeight="1">
      <c r="A27" s="54"/>
      <c r="B27" s="718">
        <v>540</v>
      </c>
      <c r="C27" s="24" t="s">
        <v>602</v>
      </c>
      <c r="D27" s="716">
        <v>1020</v>
      </c>
      <c r="E27" s="713">
        <v>7000</v>
      </c>
      <c r="F27" s="712">
        <v>7000</v>
      </c>
    </row>
    <row r="28" spans="1:6" ht="25.5" customHeight="1">
      <c r="A28" s="54"/>
      <c r="B28" s="718" t="s">
        <v>603</v>
      </c>
      <c r="C28" s="24" t="s">
        <v>604</v>
      </c>
      <c r="D28" s="716">
        <v>1021</v>
      </c>
      <c r="E28" s="713"/>
      <c r="F28" s="712"/>
    </row>
    <row r="29" spans="1:6" ht="20.100000000000001" customHeight="1">
      <c r="A29" s="54"/>
      <c r="B29" s="718">
        <v>53</v>
      </c>
      <c r="C29" s="24" t="s">
        <v>605</v>
      </c>
      <c r="D29" s="716">
        <v>1022</v>
      </c>
      <c r="E29" s="713">
        <v>140900</v>
      </c>
      <c r="F29" s="712">
        <v>79094</v>
      </c>
    </row>
    <row r="30" spans="1:6" ht="20.100000000000001" customHeight="1">
      <c r="A30" s="54"/>
      <c r="B30" s="718" t="s">
        <v>606</v>
      </c>
      <c r="C30" s="24" t="s">
        <v>607</v>
      </c>
      <c r="D30" s="716">
        <v>1023</v>
      </c>
      <c r="E30" s="713"/>
      <c r="F30" s="712"/>
    </row>
    <row r="31" spans="1:6" ht="20.100000000000001" customHeight="1">
      <c r="A31" s="54"/>
      <c r="B31" s="718">
        <v>55</v>
      </c>
      <c r="C31" s="24" t="s">
        <v>608</v>
      </c>
      <c r="D31" s="716">
        <v>1024</v>
      </c>
      <c r="E31" s="713">
        <v>19440</v>
      </c>
      <c r="F31" s="712">
        <v>6422</v>
      </c>
    </row>
    <row r="32" spans="1:6" ht="20.100000000000001" customHeight="1">
      <c r="A32" s="54"/>
      <c r="B32" s="718"/>
      <c r="C32" s="18" t="s">
        <v>609</v>
      </c>
      <c r="D32" s="716">
        <v>1025</v>
      </c>
      <c r="E32" s="715">
        <f>SUM(E7-E20)</f>
        <v>5506</v>
      </c>
      <c r="F32" s="712"/>
    </row>
    <row r="33" spans="1:6" ht="20.100000000000001" customHeight="1">
      <c r="A33" s="54"/>
      <c r="B33" s="718"/>
      <c r="C33" s="18" t="s">
        <v>610</v>
      </c>
      <c r="D33" s="716">
        <v>1026</v>
      </c>
      <c r="E33" s="713"/>
      <c r="F33" s="712">
        <f>SUM(F20-F7)</f>
        <v>8437</v>
      </c>
    </row>
    <row r="34" spans="1:6" ht="20.100000000000001" customHeight="1">
      <c r="A34" s="54"/>
      <c r="B34" s="862"/>
      <c r="C34" s="20" t="s">
        <v>611</v>
      </c>
      <c r="D34" s="863">
        <v>1027</v>
      </c>
      <c r="E34" s="859">
        <v>4500</v>
      </c>
      <c r="F34" s="860">
        <v>5200</v>
      </c>
    </row>
    <row r="35" spans="1:6" ht="14.25" customHeight="1">
      <c r="A35" s="54"/>
      <c r="B35" s="862"/>
      <c r="C35" s="21" t="s">
        <v>612</v>
      </c>
      <c r="D35" s="863"/>
      <c r="E35" s="859"/>
      <c r="F35" s="861"/>
    </row>
    <row r="36" spans="1:6" ht="24" customHeight="1">
      <c r="A36" s="54"/>
      <c r="B36" s="718" t="s">
        <v>613</v>
      </c>
      <c r="C36" s="24" t="s">
        <v>614</v>
      </c>
      <c r="D36" s="716">
        <v>1028</v>
      </c>
      <c r="E36" s="713"/>
      <c r="F36" s="712"/>
    </row>
    <row r="37" spans="1:6" ht="20.100000000000001" customHeight="1">
      <c r="A37" s="54"/>
      <c r="B37" s="718">
        <v>662</v>
      </c>
      <c r="C37" s="24" t="s">
        <v>615</v>
      </c>
      <c r="D37" s="716">
        <v>1029</v>
      </c>
      <c r="E37" s="713">
        <v>4500</v>
      </c>
      <c r="F37" s="712">
        <v>5200</v>
      </c>
    </row>
    <row r="38" spans="1:6" ht="20.100000000000001" customHeight="1">
      <c r="A38" s="54"/>
      <c r="B38" s="718" t="s">
        <v>109</v>
      </c>
      <c r="C38" s="24" t="s">
        <v>616</v>
      </c>
      <c r="D38" s="716">
        <v>1030</v>
      </c>
      <c r="E38" s="713"/>
      <c r="F38" s="712"/>
    </row>
    <row r="39" spans="1:6" ht="20.100000000000001" customHeight="1">
      <c r="A39" s="54"/>
      <c r="B39" s="718" t="s">
        <v>617</v>
      </c>
      <c r="C39" s="24" t="s">
        <v>618</v>
      </c>
      <c r="D39" s="716">
        <v>1031</v>
      </c>
      <c r="E39" s="713"/>
      <c r="F39" s="712"/>
    </row>
    <row r="40" spans="1:6" ht="20.100000000000001" customHeight="1">
      <c r="A40" s="54"/>
      <c r="B40" s="862"/>
      <c r="C40" s="20" t="s">
        <v>619</v>
      </c>
      <c r="D40" s="863">
        <v>1032</v>
      </c>
      <c r="E40" s="859">
        <v>1380</v>
      </c>
      <c r="F40" s="860">
        <v>540</v>
      </c>
    </row>
    <row r="41" spans="1:6" ht="20.100000000000001" customHeight="1">
      <c r="A41" s="54"/>
      <c r="B41" s="862"/>
      <c r="C41" s="21" t="s">
        <v>620</v>
      </c>
      <c r="D41" s="863"/>
      <c r="E41" s="859"/>
      <c r="F41" s="861"/>
    </row>
    <row r="42" spans="1:6" ht="27.75" customHeight="1">
      <c r="A42" s="54"/>
      <c r="B42" s="718" t="s">
        <v>621</v>
      </c>
      <c r="C42" s="24" t="s">
        <v>622</v>
      </c>
      <c r="D42" s="716">
        <v>1033</v>
      </c>
      <c r="E42" s="713"/>
      <c r="F42" s="712"/>
    </row>
    <row r="43" spans="1:6" ht="20.100000000000001" customHeight="1">
      <c r="A43" s="54"/>
      <c r="B43" s="718">
        <v>562</v>
      </c>
      <c r="C43" s="24" t="s">
        <v>623</v>
      </c>
      <c r="D43" s="716">
        <v>1034</v>
      </c>
      <c r="E43" s="713">
        <v>1380</v>
      </c>
      <c r="F43" s="712">
        <v>540</v>
      </c>
    </row>
    <row r="44" spans="1:6" ht="20.100000000000001" customHeight="1">
      <c r="A44" s="54"/>
      <c r="B44" s="718" t="s">
        <v>134</v>
      </c>
      <c r="C44" s="24" t="s">
        <v>624</v>
      </c>
      <c r="D44" s="716">
        <v>1035</v>
      </c>
      <c r="E44" s="713"/>
      <c r="F44" s="712"/>
    </row>
    <row r="45" spans="1:6" ht="20.100000000000001" customHeight="1">
      <c r="A45" s="54"/>
      <c r="B45" s="718" t="s">
        <v>625</v>
      </c>
      <c r="C45" s="24" t="s">
        <v>626</v>
      </c>
      <c r="D45" s="716">
        <v>1036</v>
      </c>
      <c r="E45" s="713"/>
      <c r="F45" s="712"/>
    </row>
    <row r="46" spans="1:6" ht="20.100000000000001" customHeight="1">
      <c r="A46" s="54"/>
      <c r="B46" s="718"/>
      <c r="C46" s="18" t="s">
        <v>627</v>
      </c>
      <c r="D46" s="716">
        <v>1037</v>
      </c>
      <c r="E46" s="715">
        <f>SUM(E34-E40)</f>
        <v>3120</v>
      </c>
      <c r="F46" s="760">
        <f>SUM(F34-F40)</f>
        <v>4660</v>
      </c>
    </row>
    <row r="47" spans="1:6" ht="20.100000000000001" customHeight="1">
      <c r="A47" s="54"/>
      <c r="B47" s="718"/>
      <c r="C47" s="18" t="s">
        <v>628</v>
      </c>
      <c r="D47" s="716">
        <v>1038</v>
      </c>
      <c r="E47" s="713"/>
      <c r="F47" s="712"/>
    </row>
    <row r="48" spans="1:6" ht="34.5" customHeight="1">
      <c r="A48" s="54"/>
      <c r="B48" s="718" t="s">
        <v>629</v>
      </c>
      <c r="C48" s="18" t="s">
        <v>630</v>
      </c>
      <c r="D48" s="716">
        <v>1039</v>
      </c>
      <c r="E48" s="713"/>
      <c r="F48" s="712"/>
    </row>
    <row r="49" spans="1:6" ht="35.25" customHeight="1">
      <c r="A49" s="54"/>
      <c r="B49" s="718" t="s">
        <v>631</v>
      </c>
      <c r="C49" s="18" t="s">
        <v>632</v>
      </c>
      <c r="D49" s="716">
        <v>1040</v>
      </c>
      <c r="E49" s="713"/>
      <c r="F49" s="712"/>
    </row>
    <row r="50" spans="1:6" ht="20.100000000000001" customHeight="1">
      <c r="A50" s="54"/>
      <c r="B50" s="718">
        <v>67</v>
      </c>
      <c r="C50" s="18" t="s">
        <v>633</v>
      </c>
      <c r="D50" s="716">
        <v>1041</v>
      </c>
      <c r="E50" s="713"/>
      <c r="F50" s="712"/>
    </row>
    <row r="51" spans="1:6" ht="20.100000000000001" customHeight="1">
      <c r="A51" s="54"/>
      <c r="B51" s="718">
        <v>57</v>
      </c>
      <c r="C51" s="18" t="s">
        <v>634</v>
      </c>
      <c r="D51" s="716">
        <v>1042</v>
      </c>
      <c r="E51" s="715">
        <v>4600</v>
      </c>
      <c r="F51" s="712"/>
    </row>
    <row r="52" spans="1:6" ht="20.100000000000001" customHeight="1">
      <c r="A52" s="54"/>
      <c r="B52" s="862"/>
      <c r="C52" s="20" t="s">
        <v>635</v>
      </c>
      <c r="D52" s="863">
        <v>1043</v>
      </c>
      <c r="E52" s="859">
        <f>SUM(E7+E34+E48+E50)</f>
        <v>309101</v>
      </c>
      <c r="F52" s="864">
        <f>SUM(F7+F34+F48+F50)</f>
        <v>191675</v>
      </c>
    </row>
    <row r="53" spans="1:6" ht="12" customHeight="1">
      <c r="A53" s="54"/>
      <c r="B53" s="862"/>
      <c r="C53" s="21" t="s">
        <v>636</v>
      </c>
      <c r="D53" s="863"/>
      <c r="E53" s="859"/>
      <c r="F53" s="864"/>
    </row>
    <row r="54" spans="1:6" ht="20.100000000000001" customHeight="1">
      <c r="A54" s="54"/>
      <c r="B54" s="862"/>
      <c r="C54" s="20" t="s">
        <v>637</v>
      </c>
      <c r="D54" s="863">
        <v>1044</v>
      </c>
      <c r="E54" s="859">
        <f>SUM(E20+E40+E49+E51)</f>
        <v>305075</v>
      </c>
      <c r="F54" s="864">
        <f>SUM(F20+F40+F49+F51)</f>
        <v>195452</v>
      </c>
    </row>
    <row r="55" spans="1:6" ht="13.5" customHeight="1">
      <c r="A55" s="54"/>
      <c r="B55" s="862"/>
      <c r="C55" s="21" t="s">
        <v>638</v>
      </c>
      <c r="D55" s="863"/>
      <c r="E55" s="859"/>
      <c r="F55" s="864"/>
    </row>
    <row r="56" spans="1:6" ht="20.100000000000001" customHeight="1">
      <c r="A56" s="54"/>
      <c r="B56" s="718"/>
      <c r="C56" s="18" t="s">
        <v>639</v>
      </c>
      <c r="D56" s="716">
        <v>1045</v>
      </c>
      <c r="E56" s="715">
        <f>SUM(E52-E54)</f>
        <v>4026</v>
      </c>
      <c r="F56" s="712"/>
    </row>
    <row r="57" spans="1:6" ht="20.100000000000001" customHeight="1">
      <c r="A57" s="54"/>
      <c r="B57" s="718"/>
      <c r="C57" s="18" t="s">
        <v>640</v>
      </c>
      <c r="D57" s="716">
        <v>1046</v>
      </c>
      <c r="E57" s="713"/>
      <c r="F57" s="712">
        <f>SUM(F54-F52)</f>
        <v>3777</v>
      </c>
    </row>
    <row r="58" spans="1:6" ht="41.25" customHeight="1">
      <c r="A58" s="54"/>
      <c r="B58" s="718" t="s">
        <v>135</v>
      </c>
      <c r="C58" s="18" t="s">
        <v>641</v>
      </c>
      <c r="D58" s="716">
        <v>1047</v>
      </c>
      <c r="E58" s="713"/>
      <c r="F58" s="712"/>
    </row>
    <row r="59" spans="1:6" ht="45" customHeight="1">
      <c r="A59" s="54"/>
      <c r="B59" s="718" t="s">
        <v>642</v>
      </c>
      <c r="C59" s="18" t="s">
        <v>643</v>
      </c>
      <c r="D59" s="716">
        <v>1048</v>
      </c>
      <c r="E59" s="713">
        <v>100</v>
      </c>
      <c r="F59" s="712"/>
    </row>
    <row r="60" spans="1:6" ht="20.100000000000001" customHeight="1">
      <c r="A60" s="54"/>
      <c r="B60" s="862"/>
      <c r="C60" s="20" t="s">
        <v>644</v>
      </c>
      <c r="D60" s="863">
        <v>1049</v>
      </c>
      <c r="E60" s="859">
        <f>SUM(E56-E57+E58-E59)</f>
        <v>3926</v>
      </c>
      <c r="F60" s="860"/>
    </row>
    <row r="61" spans="1:6" ht="12.75" customHeight="1">
      <c r="A61" s="54"/>
      <c r="B61" s="862"/>
      <c r="C61" s="21" t="s">
        <v>645</v>
      </c>
      <c r="D61" s="863"/>
      <c r="E61" s="859"/>
      <c r="F61" s="861"/>
    </row>
    <row r="62" spans="1:6" ht="20.100000000000001" customHeight="1">
      <c r="A62" s="54"/>
      <c r="B62" s="862"/>
      <c r="C62" s="20" t="s">
        <v>646</v>
      </c>
      <c r="D62" s="863">
        <v>1050</v>
      </c>
      <c r="E62" s="857"/>
      <c r="F62" s="860"/>
    </row>
    <row r="63" spans="1:6" ht="14.25" customHeight="1">
      <c r="A63" s="54"/>
      <c r="B63" s="862"/>
      <c r="C63" s="21" t="s">
        <v>647</v>
      </c>
      <c r="D63" s="863"/>
      <c r="E63" s="857"/>
      <c r="F63" s="861"/>
    </row>
    <row r="64" spans="1:6" ht="20.100000000000001" customHeight="1">
      <c r="A64" s="54"/>
      <c r="B64" s="718"/>
      <c r="C64" s="18" t="s">
        <v>648</v>
      </c>
      <c r="D64" s="716"/>
      <c r="E64" s="713"/>
      <c r="F64" s="712"/>
    </row>
    <row r="65" spans="1:6" ht="20.100000000000001" customHeight="1">
      <c r="A65" s="54"/>
      <c r="B65" s="718">
        <v>721</v>
      </c>
      <c r="C65" s="24" t="s">
        <v>649</v>
      </c>
      <c r="D65" s="716">
        <v>1051</v>
      </c>
      <c r="E65" s="715">
        <f>SUM(E60*15%)</f>
        <v>588.9</v>
      </c>
      <c r="F65" s="712"/>
    </row>
    <row r="66" spans="1:6" ht="20.100000000000001" customHeight="1">
      <c r="A66" s="54"/>
      <c r="B66" s="718" t="s">
        <v>664</v>
      </c>
      <c r="C66" s="24" t="s">
        <v>650</v>
      </c>
      <c r="D66" s="716">
        <v>1052</v>
      </c>
      <c r="E66" s="713"/>
      <c r="F66" s="712"/>
    </row>
    <row r="67" spans="1:6" ht="20.100000000000001" customHeight="1">
      <c r="A67" s="54"/>
      <c r="B67" s="718" t="s">
        <v>665</v>
      </c>
      <c r="C67" s="24" t="s">
        <v>651</v>
      </c>
      <c r="D67" s="716">
        <v>1053</v>
      </c>
      <c r="E67" s="713"/>
      <c r="F67" s="712"/>
    </row>
    <row r="68" spans="1:6" ht="20.100000000000001" customHeight="1">
      <c r="A68" s="54"/>
      <c r="B68" s="718">
        <v>723</v>
      </c>
      <c r="C68" s="18" t="s">
        <v>652</v>
      </c>
      <c r="D68" s="716">
        <v>1054</v>
      </c>
      <c r="E68" s="713"/>
      <c r="F68" s="712"/>
    </row>
    <row r="69" spans="1:6" ht="20.100000000000001" customHeight="1">
      <c r="A69" s="54"/>
      <c r="B69" s="862"/>
      <c r="C69" s="20" t="s">
        <v>653</v>
      </c>
      <c r="D69" s="863">
        <v>1055</v>
      </c>
      <c r="E69" s="859">
        <f>SUM(E60-E65)</f>
        <v>3337.1</v>
      </c>
      <c r="F69" s="860"/>
    </row>
    <row r="70" spans="1:6" ht="14.25" customHeight="1">
      <c r="A70" s="54"/>
      <c r="B70" s="862"/>
      <c r="C70" s="21" t="s">
        <v>654</v>
      </c>
      <c r="D70" s="863"/>
      <c r="E70" s="859"/>
      <c r="F70" s="861"/>
    </row>
    <row r="71" spans="1:6" ht="20.100000000000001" customHeight="1">
      <c r="A71" s="54"/>
      <c r="B71" s="862"/>
      <c r="C71" s="20" t="s">
        <v>655</v>
      </c>
      <c r="D71" s="863">
        <v>1056</v>
      </c>
      <c r="E71" s="865"/>
      <c r="F71" s="867"/>
    </row>
    <row r="72" spans="1:6" ht="14.25" customHeight="1">
      <c r="A72" s="54"/>
      <c r="B72" s="862"/>
      <c r="C72" s="21" t="s">
        <v>656</v>
      </c>
      <c r="D72" s="863"/>
      <c r="E72" s="866"/>
      <c r="F72" s="868"/>
    </row>
    <row r="73" spans="1:6" ht="20.100000000000001" customHeight="1">
      <c r="A73" s="54"/>
      <c r="B73" s="718"/>
      <c r="C73" s="24" t="s">
        <v>657</v>
      </c>
      <c r="D73" s="716">
        <v>1057</v>
      </c>
      <c r="E73" s="61"/>
      <c r="F73" s="704"/>
    </row>
    <row r="74" spans="1:6" ht="20.100000000000001" customHeight="1">
      <c r="A74" s="54"/>
      <c r="B74" s="718"/>
      <c r="C74" s="24" t="s">
        <v>794</v>
      </c>
      <c r="D74" s="716">
        <v>1058</v>
      </c>
      <c r="E74" s="61"/>
      <c r="F74" s="704"/>
    </row>
    <row r="75" spans="1:6" ht="20.100000000000001" customHeight="1">
      <c r="A75" s="54"/>
      <c r="B75" s="718"/>
      <c r="C75" s="24" t="s">
        <v>658</v>
      </c>
      <c r="D75" s="716">
        <v>1059</v>
      </c>
      <c r="E75" s="61"/>
      <c r="F75" s="704"/>
    </row>
    <row r="76" spans="1:6" ht="20.100000000000001" customHeight="1">
      <c r="A76" s="54"/>
      <c r="B76" s="718"/>
      <c r="C76" s="24" t="s">
        <v>659</v>
      </c>
      <c r="D76" s="716">
        <v>1060</v>
      </c>
      <c r="E76" s="61"/>
      <c r="F76" s="62"/>
    </row>
    <row r="77" spans="1:6" ht="20.100000000000001" customHeight="1">
      <c r="A77" s="54"/>
      <c r="B77" s="718"/>
      <c r="C77" s="24" t="s">
        <v>660</v>
      </c>
      <c r="D77" s="716"/>
      <c r="E77" s="61"/>
      <c r="F77" s="62"/>
    </row>
    <row r="78" spans="1:6" ht="20.100000000000001" customHeight="1">
      <c r="A78" s="54"/>
      <c r="B78" s="718"/>
      <c r="C78" s="24" t="s">
        <v>661</v>
      </c>
      <c r="D78" s="716">
        <v>1061</v>
      </c>
      <c r="E78" s="61"/>
      <c r="F78" s="62"/>
    </row>
    <row r="79" spans="1:6" ht="20.100000000000001" customHeight="1" thickBot="1">
      <c r="A79" s="54"/>
      <c r="B79" s="32"/>
      <c r="C79" s="52" t="s">
        <v>662</v>
      </c>
      <c r="D79" s="53">
        <v>1062</v>
      </c>
      <c r="E79" s="63"/>
      <c r="F79" s="64"/>
    </row>
    <row r="80" spans="1:6">
      <c r="B80" s="50"/>
    </row>
  </sheetData>
  <mergeCells count="38"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E40:E41"/>
    <mergeCell ref="F40:F41"/>
    <mergeCell ref="B40:B41"/>
    <mergeCell ref="D40:D41"/>
    <mergeCell ref="B52:B53"/>
    <mergeCell ref="D52:D53"/>
    <mergeCell ref="E52:E53"/>
    <mergeCell ref="F52:F53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7">
    <tabColor theme="6" tint="0.59999389629810485"/>
  </sheetPr>
  <dimension ref="B1:M51"/>
  <sheetViews>
    <sheetView showGridLines="0" zoomScale="115" zoomScaleNormal="115" workbookViewId="0">
      <selection activeCell="M23" sqref="M23"/>
    </sheetView>
  </sheetViews>
  <sheetFormatPr defaultRowHeight="12.75"/>
  <cols>
    <col min="1" max="1" width="3.7109375" style="15" customWidth="1"/>
    <col min="2" max="2" width="9.140625" style="15"/>
    <col min="3" max="13" width="12.7109375" style="15" customWidth="1"/>
    <col min="14" max="16384" width="9.140625" style="15"/>
  </cols>
  <sheetData>
    <row r="1" spans="2:13">
      <c r="J1" s="534" t="s">
        <v>354</v>
      </c>
    </row>
    <row r="2" spans="2:13" ht="21.75" customHeight="1">
      <c r="B2" s="1082" t="s">
        <v>247</v>
      </c>
      <c r="C2" s="1082"/>
      <c r="D2" s="1082"/>
      <c r="E2" s="1082"/>
      <c r="F2" s="1082"/>
      <c r="G2" s="1082"/>
      <c r="H2" s="1082"/>
      <c r="I2" s="1082"/>
      <c r="J2" s="1082"/>
      <c r="K2" s="570"/>
      <c r="L2" s="570"/>
    </row>
    <row r="3" spans="2:13" ht="15" thickBot="1">
      <c r="B3" s="93"/>
      <c r="C3" s="571"/>
      <c r="D3" s="571"/>
      <c r="E3" s="571"/>
      <c r="F3" s="571"/>
      <c r="G3" s="93"/>
      <c r="H3" s="93"/>
      <c r="I3" s="93"/>
      <c r="J3" s="459" t="s">
        <v>46</v>
      </c>
      <c r="K3" s="93"/>
      <c r="L3" s="572"/>
      <c r="M3" s="460"/>
    </row>
    <row r="4" spans="2:13" ht="30" customHeight="1">
      <c r="B4" s="1092" t="s">
        <v>241</v>
      </c>
      <c r="C4" s="1085" t="s">
        <v>857</v>
      </c>
      <c r="D4" s="1086"/>
      <c r="E4" s="1086"/>
      <c r="F4" s="1087"/>
      <c r="G4" s="1086" t="s">
        <v>858</v>
      </c>
      <c r="H4" s="1086"/>
      <c r="I4" s="1086"/>
      <c r="J4" s="1087"/>
      <c r="K4" s="573"/>
      <c r="L4" s="573"/>
      <c r="M4" s="460"/>
    </row>
    <row r="5" spans="2:13" ht="30" customHeight="1" thickBot="1">
      <c r="B5" s="1074"/>
      <c r="C5" s="608" t="s">
        <v>245</v>
      </c>
      <c r="D5" s="609" t="s">
        <v>202</v>
      </c>
      <c r="E5" s="609" t="s">
        <v>243</v>
      </c>
      <c r="F5" s="610" t="s">
        <v>244</v>
      </c>
      <c r="G5" s="608" t="s">
        <v>245</v>
      </c>
      <c r="H5" s="609" t="s">
        <v>202</v>
      </c>
      <c r="I5" s="609" t="s">
        <v>243</v>
      </c>
      <c r="J5" s="610" t="s">
        <v>244</v>
      </c>
      <c r="K5" s="577"/>
      <c r="L5" s="577"/>
      <c r="M5" s="460"/>
    </row>
    <row r="6" spans="2:13" ht="15" thickBot="1">
      <c r="B6" s="611"/>
      <c r="C6" s="579" t="s">
        <v>246</v>
      </c>
      <c r="D6" s="580">
        <v>1</v>
      </c>
      <c r="E6" s="580">
        <v>2</v>
      </c>
      <c r="F6" s="581">
        <v>3</v>
      </c>
      <c r="G6" s="579" t="s">
        <v>246</v>
      </c>
      <c r="H6" s="580">
        <v>1</v>
      </c>
      <c r="I6" s="580">
        <v>2</v>
      </c>
      <c r="J6" s="581">
        <v>3</v>
      </c>
      <c r="K6" s="577"/>
      <c r="L6" s="577"/>
      <c r="M6" s="460"/>
    </row>
    <row r="7" spans="2:13" ht="14.25">
      <c r="B7" s="582" t="s">
        <v>96</v>
      </c>
      <c r="C7" s="561">
        <f>D7+(E7*F7)</f>
        <v>0</v>
      </c>
      <c r="D7" s="542"/>
      <c r="E7" s="543"/>
      <c r="F7" s="544"/>
      <c r="G7" s="561">
        <f>H7+(I7*J7)</f>
        <v>0</v>
      </c>
      <c r="H7" s="542"/>
      <c r="I7" s="543"/>
      <c r="J7" s="544"/>
      <c r="K7" s="584"/>
      <c r="L7" s="584"/>
      <c r="M7" s="460"/>
    </row>
    <row r="8" spans="2:13" ht="14.25">
      <c r="B8" s="585" t="s">
        <v>97</v>
      </c>
      <c r="C8" s="561">
        <f t="shared" ref="C8:C18" si="0">D8+(E8*F8)</f>
        <v>0</v>
      </c>
      <c r="D8" s="547"/>
      <c r="E8" s="548"/>
      <c r="F8" s="549"/>
      <c r="G8" s="564">
        <f t="shared" ref="G8:G18" si="1">H8+(I8*J8)</f>
        <v>0</v>
      </c>
      <c r="H8" s="547"/>
      <c r="I8" s="548"/>
      <c r="J8" s="549"/>
      <c r="K8" s="584"/>
      <c r="L8" s="584"/>
      <c r="M8" s="460"/>
    </row>
    <row r="9" spans="2:13" ht="14.25">
      <c r="B9" s="585" t="s">
        <v>98</v>
      </c>
      <c r="C9" s="561">
        <f t="shared" si="0"/>
        <v>0</v>
      </c>
      <c r="D9" s="547"/>
      <c r="E9" s="548"/>
      <c r="F9" s="549"/>
      <c r="G9" s="564">
        <f t="shared" si="1"/>
        <v>0</v>
      </c>
      <c r="H9" s="547"/>
      <c r="I9" s="548"/>
      <c r="J9" s="549"/>
      <c r="K9" s="584"/>
      <c r="L9" s="584"/>
      <c r="M9" s="460"/>
    </row>
    <row r="10" spans="2:13" ht="14.25">
      <c r="B10" s="585" t="s">
        <v>99</v>
      </c>
      <c r="C10" s="561">
        <f t="shared" si="0"/>
        <v>0</v>
      </c>
      <c r="D10" s="547"/>
      <c r="E10" s="548"/>
      <c r="F10" s="549"/>
      <c r="G10" s="564">
        <f t="shared" si="1"/>
        <v>0</v>
      </c>
      <c r="H10" s="547"/>
      <c r="I10" s="548"/>
      <c r="J10" s="549"/>
      <c r="K10" s="584"/>
      <c r="L10" s="584"/>
      <c r="M10" s="460"/>
    </row>
    <row r="11" spans="2:13" ht="14.25">
      <c r="B11" s="585" t="s">
        <v>100</v>
      </c>
      <c r="C11" s="561">
        <f t="shared" si="0"/>
        <v>0</v>
      </c>
      <c r="D11" s="547"/>
      <c r="E11" s="548"/>
      <c r="F11" s="549"/>
      <c r="G11" s="564">
        <f t="shared" si="1"/>
        <v>0</v>
      </c>
      <c r="H11" s="547"/>
      <c r="I11" s="548"/>
      <c r="J11" s="549"/>
      <c r="K11" s="584"/>
      <c r="L11" s="584"/>
      <c r="M11" s="460"/>
    </row>
    <row r="12" spans="2:13" ht="14.25">
      <c r="B12" s="585" t="s">
        <v>101</v>
      </c>
      <c r="C12" s="561">
        <f t="shared" si="0"/>
        <v>0</v>
      </c>
      <c r="D12" s="547"/>
      <c r="E12" s="548"/>
      <c r="F12" s="549"/>
      <c r="G12" s="564">
        <f t="shared" si="1"/>
        <v>0</v>
      </c>
      <c r="H12" s="547"/>
      <c r="I12" s="548"/>
      <c r="J12" s="549"/>
      <c r="K12" s="584"/>
      <c r="L12" s="584"/>
      <c r="M12" s="460"/>
    </row>
    <row r="13" spans="2:13" ht="14.25">
      <c r="B13" s="585" t="s">
        <v>102</v>
      </c>
      <c r="C13" s="561">
        <f t="shared" si="0"/>
        <v>0</v>
      </c>
      <c r="D13" s="547"/>
      <c r="E13" s="548"/>
      <c r="F13" s="549"/>
      <c r="G13" s="564">
        <f t="shared" si="1"/>
        <v>0</v>
      </c>
      <c r="H13" s="547"/>
      <c r="I13" s="548"/>
      <c r="J13" s="549"/>
      <c r="K13" s="584"/>
      <c r="L13" s="584"/>
      <c r="M13" s="460"/>
    </row>
    <row r="14" spans="2:13" ht="14.25">
      <c r="B14" s="585" t="s">
        <v>103</v>
      </c>
      <c r="C14" s="561">
        <f t="shared" si="0"/>
        <v>0</v>
      </c>
      <c r="D14" s="547"/>
      <c r="E14" s="548"/>
      <c r="F14" s="549"/>
      <c r="G14" s="564">
        <f t="shared" si="1"/>
        <v>0</v>
      </c>
      <c r="H14" s="547"/>
      <c r="I14" s="548"/>
      <c r="J14" s="549"/>
      <c r="K14" s="584"/>
      <c r="L14" s="584"/>
      <c r="M14" s="460"/>
    </row>
    <row r="15" spans="2:13" ht="14.25">
      <c r="B15" s="585" t="s">
        <v>104</v>
      </c>
      <c r="C15" s="561">
        <f t="shared" si="0"/>
        <v>0</v>
      </c>
      <c r="D15" s="547"/>
      <c r="E15" s="548"/>
      <c r="F15" s="549"/>
      <c r="G15" s="564">
        <f t="shared" si="1"/>
        <v>0</v>
      </c>
      <c r="H15" s="547"/>
      <c r="I15" s="548"/>
      <c r="J15" s="549"/>
      <c r="K15" s="584"/>
      <c r="L15" s="584"/>
      <c r="M15" s="460"/>
    </row>
    <row r="16" spans="2:13" ht="14.25">
      <c r="B16" s="585" t="s">
        <v>105</v>
      </c>
      <c r="C16" s="561">
        <f t="shared" si="0"/>
        <v>0</v>
      </c>
      <c r="D16" s="547"/>
      <c r="E16" s="548"/>
      <c r="F16" s="549"/>
      <c r="G16" s="564">
        <f t="shared" si="1"/>
        <v>0</v>
      </c>
      <c r="H16" s="547"/>
      <c r="I16" s="548"/>
      <c r="J16" s="549"/>
      <c r="K16" s="584"/>
      <c r="L16" s="584"/>
      <c r="M16" s="460"/>
    </row>
    <row r="17" spans="2:13" ht="14.25">
      <c r="B17" s="585" t="s">
        <v>106</v>
      </c>
      <c r="C17" s="561">
        <f t="shared" si="0"/>
        <v>0</v>
      </c>
      <c r="D17" s="547"/>
      <c r="E17" s="548"/>
      <c r="F17" s="549"/>
      <c r="G17" s="564">
        <f t="shared" si="1"/>
        <v>0</v>
      </c>
      <c r="H17" s="547"/>
      <c r="I17" s="548"/>
      <c r="J17" s="549"/>
      <c r="K17" s="584"/>
      <c r="L17" s="584"/>
      <c r="M17" s="460"/>
    </row>
    <row r="18" spans="2:13" ht="15" thickBot="1">
      <c r="B18" s="586" t="s">
        <v>107</v>
      </c>
      <c r="C18" s="561">
        <f t="shared" si="0"/>
        <v>0</v>
      </c>
      <c r="D18" s="587"/>
      <c r="E18" s="556"/>
      <c r="F18" s="557"/>
      <c r="G18" s="612">
        <f t="shared" si="1"/>
        <v>0</v>
      </c>
      <c r="H18" s="587"/>
      <c r="I18" s="556"/>
      <c r="J18" s="557"/>
      <c r="K18" s="584"/>
      <c r="L18" s="584"/>
      <c r="M18" s="460"/>
    </row>
    <row r="19" spans="2:13" ht="15" thickBot="1">
      <c r="B19" s="588" t="s">
        <v>21</v>
      </c>
      <c r="C19" s="589">
        <f>SUM(C7:C18)</f>
        <v>0</v>
      </c>
      <c r="D19" s="590"/>
      <c r="E19" s="590"/>
      <c r="F19" s="591"/>
      <c r="G19" s="589">
        <f>SUM(G7:G18)</f>
        <v>0</v>
      </c>
      <c r="H19" s="590"/>
      <c r="I19" s="590"/>
      <c r="J19" s="591"/>
      <c r="K19" s="584"/>
      <c r="L19" s="584"/>
      <c r="M19" s="460"/>
    </row>
    <row r="20" spans="2:13" ht="15" thickBot="1">
      <c r="B20" s="592" t="s">
        <v>108</v>
      </c>
      <c r="C20" s="613"/>
      <c r="D20" s="614"/>
      <c r="E20" s="614"/>
      <c r="F20" s="615"/>
      <c r="G20" s="613"/>
      <c r="H20" s="614"/>
      <c r="I20" s="614"/>
      <c r="J20" s="615"/>
      <c r="K20" s="584"/>
      <c r="L20" s="584"/>
      <c r="M20" s="460"/>
    </row>
    <row r="24" spans="2:13" ht="20.25" customHeight="1">
      <c r="B24" s="1082" t="s">
        <v>248</v>
      </c>
      <c r="C24" s="1082"/>
      <c r="D24" s="1082"/>
      <c r="E24" s="1082"/>
      <c r="F24" s="1082"/>
      <c r="G24" s="1082"/>
      <c r="H24" s="1082"/>
      <c r="I24" s="1082"/>
      <c r="J24" s="1082"/>
      <c r="K24" s="595"/>
      <c r="L24" s="595"/>
    </row>
    <row r="25" spans="2:13" ht="15" thickBot="1">
      <c r="B25" s="596"/>
      <c r="C25" s="597"/>
      <c r="D25" s="597"/>
      <c r="E25" s="597"/>
      <c r="F25" s="597"/>
      <c r="G25" s="596"/>
      <c r="H25" s="584"/>
      <c r="I25" s="584"/>
      <c r="J25" s="598" t="s">
        <v>46</v>
      </c>
      <c r="K25" s="93"/>
      <c r="L25" s="572"/>
    </row>
    <row r="26" spans="2:13" ht="30" customHeight="1">
      <c r="B26" s="1078" t="s">
        <v>241</v>
      </c>
      <c r="C26" s="1090" t="s">
        <v>859</v>
      </c>
      <c r="D26" s="1086"/>
      <c r="E26" s="1086"/>
      <c r="F26" s="1087"/>
      <c r="G26" s="1085" t="s">
        <v>860</v>
      </c>
      <c r="H26" s="1086"/>
      <c r="I26" s="1086"/>
      <c r="J26" s="1087"/>
    </row>
    <row r="27" spans="2:13" ht="30" customHeight="1" thickBot="1">
      <c r="B27" s="1091"/>
      <c r="C27" s="609" t="s">
        <v>245</v>
      </c>
      <c r="D27" s="609" t="s">
        <v>202</v>
      </c>
      <c r="E27" s="609" t="s">
        <v>243</v>
      </c>
      <c r="F27" s="610" t="s">
        <v>244</v>
      </c>
      <c r="G27" s="608" t="s">
        <v>245</v>
      </c>
      <c r="H27" s="609" t="s">
        <v>202</v>
      </c>
      <c r="I27" s="609" t="s">
        <v>243</v>
      </c>
      <c r="J27" s="610" t="s">
        <v>244</v>
      </c>
    </row>
    <row r="28" spans="2:13" ht="15" thickBot="1">
      <c r="B28" s="616"/>
      <c r="C28" s="580" t="s">
        <v>246</v>
      </c>
      <c r="D28" s="580">
        <v>1</v>
      </c>
      <c r="E28" s="580">
        <v>2</v>
      </c>
      <c r="F28" s="581">
        <v>3</v>
      </c>
      <c r="G28" s="579" t="s">
        <v>246</v>
      </c>
      <c r="H28" s="580">
        <v>1</v>
      </c>
      <c r="I28" s="580">
        <v>2</v>
      </c>
      <c r="J28" s="581">
        <v>3</v>
      </c>
    </row>
    <row r="29" spans="2:13" ht="14.25">
      <c r="B29" s="600" t="s">
        <v>96</v>
      </c>
      <c r="C29" s="542">
        <f>D29+(E29*F29)</f>
        <v>0</v>
      </c>
      <c r="D29" s="542"/>
      <c r="E29" s="543"/>
      <c r="F29" s="544"/>
      <c r="G29" s="561">
        <f>H29+(I29*J29)</f>
        <v>0</v>
      </c>
      <c r="H29" s="542"/>
      <c r="I29" s="543"/>
      <c r="J29" s="544"/>
    </row>
    <row r="30" spans="2:13" ht="14.25">
      <c r="B30" s="601" t="s">
        <v>97</v>
      </c>
      <c r="C30" s="547">
        <f t="shared" ref="C30:C40" si="2">D30+(E30*F30)</f>
        <v>0</v>
      </c>
      <c r="D30" s="547"/>
      <c r="E30" s="548"/>
      <c r="F30" s="548"/>
      <c r="G30" s="546">
        <f t="shared" ref="G30:G40" si="3">H30+(I30*J30)</f>
        <v>0</v>
      </c>
      <c r="H30" s="547"/>
      <c r="I30" s="548"/>
      <c r="J30" s="549"/>
    </row>
    <row r="31" spans="2:13" ht="14.25">
      <c r="B31" s="601" t="s">
        <v>98</v>
      </c>
      <c r="C31" s="547">
        <f t="shared" si="2"/>
        <v>0</v>
      </c>
      <c r="D31" s="547"/>
      <c r="E31" s="548"/>
      <c r="F31" s="548"/>
      <c r="G31" s="546">
        <f t="shared" si="3"/>
        <v>0</v>
      </c>
      <c r="H31" s="547"/>
      <c r="I31" s="548"/>
      <c r="J31" s="549"/>
    </row>
    <row r="32" spans="2:13" ht="14.25">
      <c r="B32" s="601" t="s">
        <v>99</v>
      </c>
      <c r="C32" s="547">
        <f t="shared" si="2"/>
        <v>0</v>
      </c>
      <c r="D32" s="547"/>
      <c r="E32" s="548"/>
      <c r="F32" s="548"/>
      <c r="G32" s="546">
        <f t="shared" si="3"/>
        <v>0</v>
      </c>
      <c r="H32" s="547"/>
      <c r="I32" s="548"/>
      <c r="J32" s="549"/>
    </row>
    <row r="33" spans="2:10" ht="14.25">
      <c r="B33" s="601" t="s">
        <v>100</v>
      </c>
      <c r="C33" s="547">
        <f t="shared" si="2"/>
        <v>0</v>
      </c>
      <c r="D33" s="547"/>
      <c r="E33" s="548"/>
      <c r="F33" s="548"/>
      <c r="G33" s="546">
        <f t="shared" si="3"/>
        <v>0</v>
      </c>
      <c r="H33" s="547"/>
      <c r="I33" s="548"/>
      <c r="J33" s="549"/>
    </row>
    <row r="34" spans="2:10" ht="14.25">
      <c r="B34" s="601" t="s">
        <v>101</v>
      </c>
      <c r="C34" s="547">
        <f t="shared" si="2"/>
        <v>0</v>
      </c>
      <c r="D34" s="547"/>
      <c r="E34" s="548"/>
      <c r="F34" s="548"/>
      <c r="G34" s="546">
        <f t="shared" si="3"/>
        <v>0</v>
      </c>
      <c r="H34" s="547"/>
      <c r="I34" s="548"/>
      <c r="J34" s="549"/>
    </row>
    <row r="35" spans="2:10" ht="14.25">
      <c r="B35" s="601" t="s">
        <v>102</v>
      </c>
      <c r="C35" s="547">
        <f t="shared" si="2"/>
        <v>0</v>
      </c>
      <c r="D35" s="547"/>
      <c r="E35" s="548"/>
      <c r="F35" s="548"/>
      <c r="G35" s="546">
        <f t="shared" si="3"/>
        <v>0</v>
      </c>
      <c r="H35" s="547"/>
      <c r="I35" s="548"/>
      <c r="J35" s="549"/>
    </row>
    <row r="36" spans="2:10" ht="14.25">
      <c r="B36" s="601" t="s">
        <v>103</v>
      </c>
      <c r="C36" s="547">
        <f t="shared" si="2"/>
        <v>0</v>
      </c>
      <c r="D36" s="547"/>
      <c r="E36" s="548"/>
      <c r="F36" s="548"/>
      <c r="G36" s="546">
        <f t="shared" si="3"/>
        <v>0</v>
      </c>
      <c r="H36" s="547"/>
      <c r="I36" s="548"/>
      <c r="J36" s="549"/>
    </row>
    <row r="37" spans="2:10" ht="14.25">
      <c r="B37" s="601" t="s">
        <v>104</v>
      </c>
      <c r="C37" s="547">
        <f t="shared" si="2"/>
        <v>0</v>
      </c>
      <c r="D37" s="547"/>
      <c r="E37" s="548"/>
      <c r="F37" s="548"/>
      <c r="G37" s="546">
        <f t="shared" si="3"/>
        <v>0</v>
      </c>
      <c r="H37" s="547"/>
      <c r="I37" s="548"/>
      <c r="J37" s="549"/>
    </row>
    <row r="38" spans="2:10" ht="14.25">
      <c r="B38" s="601" t="s">
        <v>105</v>
      </c>
      <c r="C38" s="547">
        <f t="shared" si="2"/>
        <v>0</v>
      </c>
      <c r="D38" s="547"/>
      <c r="E38" s="548"/>
      <c r="F38" s="548"/>
      <c r="G38" s="546">
        <f t="shared" si="3"/>
        <v>0</v>
      </c>
      <c r="H38" s="547"/>
      <c r="I38" s="548"/>
      <c r="J38" s="549"/>
    </row>
    <row r="39" spans="2:10" ht="14.25">
      <c r="B39" s="601" t="s">
        <v>106</v>
      </c>
      <c r="C39" s="547">
        <f t="shared" si="2"/>
        <v>0</v>
      </c>
      <c r="D39" s="547"/>
      <c r="E39" s="548"/>
      <c r="F39" s="548"/>
      <c r="G39" s="546">
        <f t="shared" si="3"/>
        <v>0</v>
      </c>
      <c r="H39" s="547"/>
      <c r="I39" s="548"/>
      <c r="J39" s="549"/>
    </row>
    <row r="40" spans="2:10" ht="15" thickBot="1">
      <c r="B40" s="602" t="s">
        <v>107</v>
      </c>
      <c r="C40" s="587">
        <f t="shared" si="2"/>
        <v>0</v>
      </c>
      <c r="D40" s="587"/>
      <c r="E40" s="556"/>
      <c r="F40" s="556"/>
      <c r="G40" s="554">
        <f t="shared" si="3"/>
        <v>0</v>
      </c>
      <c r="H40" s="587"/>
      <c r="I40" s="556"/>
      <c r="J40" s="557"/>
    </row>
    <row r="41" spans="2:10" ht="13.5" thickBot="1">
      <c r="B41" s="603" t="s">
        <v>21</v>
      </c>
      <c r="C41" s="590">
        <f>SUM(C29:C40)</f>
        <v>0</v>
      </c>
      <c r="D41" s="590"/>
      <c r="E41" s="590"/>
      <c r="F41" s="590"/>
      <c r="G41" s="604">
        <f>SUM(G29:G40)</f>
        <v>0</v>
      </c>
      <c r="H41" s="590"/>
      <c r="I41" s="590"/>
      <c r="J41" s="591"/>
    </row>
    <row r="42" spans="2:10" ht="13.5" thickBot="1">
      <c r="B42" s="605" t="s">
        <v>108</v>
      </c>
      <c r="C42" s="614"/>
      <c r="D42" s="614"/>
      <c r="E42" s="614"/>
      <c r="F42" s="614"/>
      <c r="G42" s="617"/>
      <c r="H42" s="614"/>
      <c r="I42" s="614"/>
      <c r="J42" s="615"/>
    </row>
    <row r="51" spans="11:11">
      <c r="K51" s="15" t="s">
        <v>351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8">
    <tabColor theme="6" tint="0.59999389629810485"/>
  </sheetPr>
  <dimension ref="A2:U26"/>
  <sheetViews>
    <sheetView showGridLines="0" topLeftCell="C1" zoomScale="85" zoomScaleNormal="85" workbookViewId="0">
      <selection activeCell="G21" sqref="G21"/>
    </sheetView>
  </sheetViews>
  <sheetFormatPr defaultRowHeight="15"/>
  <cols>
    <col min="1" max="1" width="9.140625" style="618"/>
    <col min="2" max="2" width="29.7109375" style="618" customWidth="1"/>
    <col min="3" max="3" width="30.28515625" style="618" customWidth="1"/>
    <col min="4" max="4" width="16" style="618" customWidth="1"/>
    <col min="5" max="5" width="13" style="618" customWidth="1"/>
    <col min="6" max="6" width="25.28515625" style="618" customWidth="1"/>
    <col min="7" max="7" width="25.140625" style="618" customWidth="1"/>
    <col min="8" max="13" width="13.7109375" style="618" customWidth="1"/>
    <col min="14" max="17" width="25.140625" style="618" customWidth="1"/>
    <col min="18" max="21" width="12.28515625" style="618" customWidth="1"/>
    <col min="22" max="16384" width="9.140625" style="618"/>
  </cols>
  <sheetData>
    <row r="2" spans="1:21" ht="15.75">
      <c r="Q2" s="619" t="s">
        <v>355</v>
      </c>
      <c r="U2" s="620"/>
    </row>
    <row r="4" spans="1:21" ht="15.75">
      <c r="A4" s="621"/>
    </row>
    <row r="5" spans="1:21" ht="15.75">
      <c r="A5" s="621"/>
      <c r="B5" s="906" t="s">
        <v>259</v>
      </c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622"/>
      <c r="S5" s="622"/>
      <c r="T5" s="622"/>
      <c r="U5" s="622"/>
    </row>
    <row r="6" spans="1:21" ht="16.5" thickBot="1">
      <c r="D6" s="622"/>
      <c r="E6" s="622"/>
      <c r="F6" s="622"/>
      <c r="G6" s="622"/>
      <c r="Q6" s="620"/>
    </row>
    <row r="7" spans="1:21" ht="35.25" customHeight="1">
      <c r="B7" s="1097" t="s">
        <v>260</v>
      </c>
      <c r="C7" s="1099" t="s">
        <v>261</v>
      </c>
      <c r="D7" s="1101" t="s">
        <v>262</v>
      </c>
      <c r="E7" s="623" t="s">
        <v>263</v>
      </c>
      <c r="F7" s="1101" t="s">
        <v>804</v>
      </c>
      <c r="G7" s="1101" t="s">
        <v>861</v>
      </c>
      <c r="H7" s="1101" t="s">
        <v>264</v>
      </c>
      <c r="I7" s="1101" t="s">
        <v>265</v>
      </c>
      <c r="J7" s="1101" t="s">
        <v>266</v>
      </c>
      <c r="K7" s="1101" t="s">
        <v>267</v>
      </c>
      <c r="L7" s="1101" t="s">
        <v>268</v>
      </c>
      <c r="M7" s="1101" t="s">
        <v>269</v>
      </c>
      <c r="N7" s="1103" t="s">
        <v>862</v>
      </c>
      <c r="O7" s="1104"/>
      <c r="P7" s="1093" t="s">
        <v>863</v>
      </c>
      <c r="Q7" s="1095" t="s">
        <v>864</v>
      </c>
    </row>
    <row r="8" spans="1:21" ht="42.75" customHeight="1" thickBot="1">
      <c r="B8" s="1098"/>
      <c r="C8" s="1100"/>
      <c r="D8" s="1102"/>
      <c r="E8" s="624" t="s">
        <v>270</v>
      </c>
      <c r="F8" s="1102"/>
      <c r="G8" s="1102"/>
      <c r="H8" s="1102"/>
      <c r="I8" s="1102"/>
      <c r="J8" s="1102"/>
      <c r="K8" s="1102"/>
      <c r="L8" s="1102"/>
      <c r="M8" s="1102"/>
      <c r="N8" s="625" t="s">
        <v>271</v>
      </c>
      <c r="O8" s="625" t="s">
        <v>272</v>
      </c>
      <c r="P8" s="1094"/>
      <c r="Q8" s="1096"/>
    </row>
    <row r="9" spans="1:21" ht="20.100000000000001" customHeight="1">
      <c r="B9" s="626" t="s">
        <v>273</v>
      </c>
      <c r="C9" s="829" t="s">
        <v>1002</v>
      </c>
      <c r="D9" s="830" t="s">
        <v>1003</v>
      </c>
      <c r="E9" s="830" t="s">
        <v>1004</v>
      </c>
      <c r="F9" s="833">
        <v>18920.990000000002</v>
      </c>
      <c r="G9" s="833">
        <f>SUM(F9*117.5)</f>
        <v>2223216.3250000002</v>
      </c>
      <c r="H9" s="836">
        <v>2021</v>
      </c>
      <c r="I9" s="836">
        <v>48</v>
      </c>
      <c r="J9" s="836">
        <v>0</v>
      </c>
      <c r="K9" s="836" t="s">
        <v>1010</v>
      </c>
      <c r="L9" s="836">
        <v>6.57</v>
      </c>
      <c r="M9" s="836">
        <v>12</v>
      </c>
      <c r="N9" s="833">
        <f>SUM(G9-O9)</f>
        <v>2168490.6950000003</v>
      </c>
      <c r="O9" s="837">
        <v>54725.63</v>
      </c>
      <c r="P9" s="833">
        <v>0</v>
      </c>
      <c r="Q9" s="838">
        <v>0</v>
      </c>
    </row>
    <row r="10" spans="1:21" ht="20.100000000000001" customHeight="1">
      <c r="B10" s="627" t="s">
        <v>274</v>
      </c>
      <c r="C10" s="831" t="s">
        <v>1005</v>
      </c>
      <c r="D10" s="832" t="s">
        <v>1003</v>
      </c>
      <c r="E10" s="832" t="s">
        <v>1004</v>
      </c>
      <c r="F10" s="834">
        <v>2808.65</v>
      </c>
      <c r="G10" s="833">
        <f>SUM(F10*117.5)</f>
        <v>330016.375</v>
      </c>
      <c r="H10" s="832">
        <v>2021</v>
      </c>
      <c r="I10" s="832">
        <v>48</v>
      </c>
      <c r="J10" s="832">
        <v>0</v>
      </c>
      <c r="K10" s="832" t="s">
        <v>1010</v>
      </c>
      <c r="L10" s="832">
        <v>6.57</v>
      </c>
      <c r="M10" s="832">
        <v>12</v>
      </c>
      <c r="N10" s="839">
        <f>SUM(G10-O10)</f>
        <v>322098.04499999998</v>
      </c>
      <c r="O10" s="835">
        <v>7918.33</v>
      </c>
      <c r="P10" s="834">
        <v>0</v>
      </c>
      <c r="Q10" s="840">
        <v>0</v>
      </c>
    </row>
    <row r="11" spans="1:21" ht="20.100000000000001" customHeight="1">
      <c r="B11" s="627" t="s">
        <v>274</v>
      </c>
      <c r="C11" s="831" t="s">
        <v>1006</v>
      </c>
      <c r="D11" s="832" t="s">
        <v>1003</v>
      </c>
      <c r="E11" s="832" t="s">
        <v>1004</v>
      </c>
      <c r="F11" s="834">
        <v>1490.13</v>
      </c>
      <c r="G11" s="833">
        <f>SUM(F11*117.5)</f>
        <v>175090.27500000002</v>
      </c>
      <c r="H11" s="832">
        <v>2021</v>
      </c>
      <c r="I11" s="832">
        <v>48</v>
      </c>
      <c r="J11" s="832">
        <v>0</v>
      </c>
      <c r="K11" s="832" t="s">
        <v>1010</v>
      </c>
      <c r="L11" s="832">
        <v>6.57</v>
      </c>
      <c r="M11" s="832">
        <v>12</v>
      </c>
      <c r="N11" s="839">
        <f>SUM(G11-O11)</f>
        <v>170884.94500000004</v>
      </c>
      <c r="O11" s="835">
        <v>4205.33</v>
      </c>
      <c r="P11" s="834">
        <v>0</v>
      </c>
      <c r="Q11" s="840">
        <v>0</v>
      </c>
    </row>
    <row r="12" spans="1:21" ht="20.100000000000001" customHeight="1">
      <c r="B12" s="627" t="s">
        <v>274</v>
      </c>
      <c r="C12" s="831" t="s">
        <v>1007</v>
      </c>
      <c r="D12" s="832" t="s">
        <v>1003</v>
      </c>
      <c r="E12" s="832" t="s">
        <v>1004</v>
      </c>
      <c r="F12" s="834">
        <v>31339.599999999999</v>
      </c>
      <c r="G12" s="833">
        <f>SUM(F12*117.57)</f>
        <v>3684596.7719999994</v>
      </c>
      <c r="H12" s="832">
        <v>2021</v>
      </c>
      <c r="I12" s="832">
        <v>48</v>
      </c>
      <c r="J12" s="832">
        <v>0</v>
      </c>
      <c r="K12" s="832" t="s">
        <v>1011</v>
      </c>
      <c r="L12" s="832">
        <v>5.36</v>
      </c>
      <c r="M12" s="832">
        <v>12</v>
      </c>
      <c r="N12" s="839">
        <f>SUM(G12-O12-Q12)</f>
        <v>2207757.6779999994</v>
      </c>
      <c r="O12" s="835">
        <v>94897.8</v>
      </c>
      <c r="P12" s="834">
        <v>11754.2</v>
      </c>
      <c r="Q12" s="840">
        <f>SUM(P12*117.57)</f>
        <v>1381941.294</v>
      </c>
    </row>
    <row r="13" spans="1:21" ht="20.100000000000001" customHeight="1">
      <c r="B13" s="627" t="s">
        <v>274</v>
      </c>
      <c r="C13" s="831" t="s">
        <v>1008</v>
      </c>
      <c r="D13" s="832" t="s">
        <v>1009</v>
      </c>
      <c r="E13" s="832" t="s">
        <v>1004</v>
      </c>
      <c r="F13" s="834">
        <v>3200000</v>
      </c>
      <c r="G13" s="835">
        <v>3200000</v>
      </c>
      <c r="H13" s="832">
        <v>2021</v>
      </c>
      <c r="I13" s="832">
        <v>60</v>
      </c>
      <c r="J13" s="832">
        <v>0</v>
      </c>
      <c r="K13" s="832" t="s">
        <v>1012</v>
      </c>
      <c r="L13" s="832">
        <v>4.7300000000000004</v>
      </c>
      <c r="M13" s="832">
        <v>12</v>
      </c>
      <c r="N13" s="839">
        <v>1200000</v>
      </c>
      <c r="O13" s="835">
        <v>258000</v>
      </c>
      <c r="P13" s="834">
        <v>2000000</v>
      </c>
      <c r="Q13" s="840">
        <v>2000000</v>
      </c>
    </row>
    <row r="14" spans="1:21" ht="20.100000000000001" customHeight="1">
      <c r="B14" s="627" t="s">
        <v>274</v>
      </c>
      <c r="C14" s="628"/>
      <c r="D14" s="629"/>
      <c r="E14" s="629"/>
      <c r="F14" s="548"/>
      <c r="G14" s="630"/>
      <c r="H14" s="629"/>
      <c r="I14" s="629"/>
      <c r="J14" s="629"/>
      <c r="K14" s="629"/>
      <c r="L14" s="629"/>
      <c r="M14" s="629"/>
      <c r="N14" s="563"/>
      <c r="O14" s="630"/>
      <c r="P14" s="548"/>
      <c r="Q14" s="549"/>
    </row>
    <row r="15" spans="1:21" ht="20.100000000000001" customHeight="1">
      <c r="B15" s="631" t="s">
        <v>275</v>
      </c>
      <c r="C15" s="628"/>
      <c r="D15" s="629"/>
      <c r="E15" s="629"/>
      <c r="F15" s="548"/>
      <c r="G15" s="630"/>
      <c r="H15" s="629"/>
      <c r="I15" s="629"/>
      <c r="J15" s="629"/>
      <c r="K15" s="629"/>
      <c r="L15" s="629"/>
      <c r="M15" s="629"/>
      <c r="N15" s="563"/>
      <c r="O15" s="630"/>
      <c r="P15" s="548"/>
      <c r="Q15" s="549"/>
    </row>
    <row r="16" spans="1:21" ht="20.100000000000001" customHeight="1">
      <c r="B16" s="627" t="s">
        <v>274</v>
      </c>
      <c r="C16" s="628"/>
      <c r="D16" s="629"/>
      <c r="E16" s="629"/>
      <c r="F16" s="548"/>
      <c r="G16" s="630"/>
      <c r="H16" s="629"/>
      <c r="I16" s="629"/>
      <c r="J16" s="629"/>
      <c r="K16" s="629"/>
      <c r="L16" s="629"/>
      <c r="M16" s="629"/>
      <c r="N16" s="563"/>
      <c r="O16" s="630"/>
      <c r="P16" s="548"/>
      <c r="Q16" s="549"/>
    </row>
    <row r="17" spans="2:17" ht="20.100000000000001" customHeight="1">
      <c r="B17" s="627" t="s">
        <v>274</v>
      </c>
      <c r="C17" s="628"/>
      <c r="D17" s="629"/>
      <c r="E17" s="629"/>
      <c r="F17" s="548"/>
      <c r="G17" s="630"/>
      <c r="H17" s="629"/>
      <c r="I17" s="629"/>
      <c r="J17" s="629"/>
      <c r="K17" s="629"/>
      <c r="L17" s="629"/>
      <c r="M17" s="629"/>
      <c r="N17" s="563"/>
      <c r="O17" s="630"/>
      <c r="P17" s="548"/>
      <c r="Q17" s="549"/>
    </row>
    <row r="18" spans="2:17" ht="20.100000000000001" customHeight="1">
      <c r="B18" s="627" t="s">
        <v>274</v>
      </c>
      <c r="C18" s="628"/>
      <c r="D18" s="629"/>
      <c r="E18" s="629"/>
      <c r="F18" s="548"/>
      <c r="G18" s="630"/>
      <c r="H18" s="629"/>
      <c r="I18" s="629"/>
      <c r="J18" s="629"/>
      <c r="K18" s="629"/>
      <c r="L18" s="629"/>
      <c r="M18" s="629"/>
      <c r="N18" s="563"/>
      <c r="O18" s="630"/>
      <c r="P18" s="548"/>
      <c r="Q18" s="549"/>
    </row>
    <row r="19" spans="2:17" ht="20.100000000000001" customHeight="1">
      <c r="B19" s="627" t="s">
        <v>274</v>
      </c>
      <c r="C19" s="628"/>
      <c r="D19" s="629"/>
      <c r="E19" s="629"/>
      <c r="F19" s="548"/>
      <c r="G19" s="630"/>
      <c r="H19" s="629"/>
      <c r="I19" s="629"/>
      <c r="J19" s="629"/>
      <c r="K19" s="629"/>
      <c r="L19" s="629"/>
      <c r="M19" s="629"/>
      <c r="N19" s="563"/>
      <c r="O19" s="630"/>
      <c r="P19" s="548"/>
      <c r="Q19" s="549"/>
    </row>
    <row r="20" spans="2:17" ht="20.100000000000001" customHeight="1" thickBot="1">
      <c r="B20" s="632" t="s">
        <v>274</v>
      </c>
      <c r="C20" s="633"/>
      <c r="D20" s="634"/>
      <c r="E20" s="634"/>
      <c r="F20" s="635"/>
      <c r="G20" s="636"/>
      <c r="H20" s="634"/>
      <c r="I20" s="634"/>
      <c r="J20" s="634"/>
      <c r="K20" s="634"/>
      <c r="L20" s="634"/>
      <c r="M20" s="634"/>
      <c r="N20" s="568"/>
      <c r="O20" s="556"/>
      <c r="P20" s="556"/>
      <c r="Q20" s="557"/>
    </row>
    <row r="21" spans="2:17" ht="20.100000000000001" customHeight="1" thickBot="1">
      <c r="B21" s="1105" t="s">
        <v>276</v>
      </c>
      <c r="C21" s="1106"/>
      <c r="D21" s="1106"/>
      <c r="E21" s="1107"/>
      <c r="F21" s="637"/>
      <c r="G21" s="638">
        <f>SUM(G9:G13)</f>
        <v>9612919.7469999995</v>
      </c>
      <c r="H21" s="639"/>
      <c r="I21" s="640"/>
      <c r="J21" s="640"/>
      <c r="K21" s="640"/>
      <c r="L21" s="640"/>
      <c r="M21" s="641"/>
      <c r="N21" s="642"/>
      <c r="O21" s="643"/>
      <c r="P21" s="637"/>
      <c r="Q21" s="638">
        <f>SUM(Q9:Q13)</f>
        <v>3381941.2939999998</v>
      </c>
    </row>
    <row r="22" spans="2:17" ht="20.100000000000001" customHeight="1" thickBot="1">
      <c r="B22" s="1105" t="s">
        <v>277</v>
      </c>
      <c r="C22" s="1106"/>
      <c r="D22" s="1106"/>
      <c r="E22" s="1107"/>
      <c r="F22" s="644"/>
      <c r="G22" s="645"/>
      <c r="H22" s="584"/>
      <c r="I22" s="584"/>
      <c r="J22" s="584"/>
      <c r="K22" s="584"/>
      <c r="L22" s="584"/>
      <c r="M22" s="584"/>
      <c r="N22" s="584"/>
      <c r="O22" s="646"/>
      <c r="P22" s="647"/>
      <c r="Q22" s="648"/>
    </row>
    <row r="23" spans="2:17" ht="20.100000000000001" customHeight="1" thickBot="1">
      <c r="B23" s="1105" t="s">
        <v>278</v>
      </c>
      <c r="C23" s="1106"/>
      <c r="D23" s="1106"/>
      <c r="E23" s="1107"/>
      <c r="F23" s="649"/>
      <c r="G23" s="643">
        <f>SUM(G21)</f>
        <v>9612919.7469999995</v>
      </c>
      <c r="H23" s="584"/>
      <c r="I23" s="584"/>
      <c r="J23" s="584"/>
      <c r="K23" s="584"/>
      <c r="L23" s="584"/>
      <c r="M23" s="584"/>
      <c r="N23" s="584"/>
      <c r="O23" s="646"/>
      <c r="P23" s="650"/>
      <c r="Q23" s="638">
        <f>SUM(Q21)</f>
        <v>3381941.2939999998</v>
      </c>
    </row>
    <row r="24" spans="2:17">
      <c r="H24" s="651"/>
      <c r="I24" s="651"/>
      <c r="J24" s="651"/>
      <c r="K24" s="651"/>
      <c r="L24" s="651"/>
      <c r="M24" s="651"/>
    </row>
    <row r="25" spans="2:17">
      <c r="B25" s="652"/>
      <c r="C25" s="652"/>
      <c r="H25" s="651"/>
      <c r="I25" s="651"/>
      <c r="J25" s="651"/>
      <c r="K25" s="651"/>
      <c r="L25" s="651"/>
      <c r="M25" s="651"/>
    </row>
    <row r="26" spans="2:17">
      <c r="H26" s="651"/>
      <c r="I26" s="651"/>
      <c r="J26" s="651"/>
      <c r="K26" s="651"/>
      <c r="L26" s="651"/>
      <c r="M26" s="651"/>
    </row>
  </sheetData>
  <mergeCells count="18">
    <mergeCell ref="B21:E21"/>
    <mergeCell ref="B22:E22"/>
    <mergeCell ref="B23:E23"/>
    <mergeCell ref="L7:L8"/>
    <mergeCell ref="M7:M8"/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>
    <tabColor theme="6" tint="0.59999389629810485"/>
  </sheetPr>
  <dimension ref="A1:N47"/>
  <sheetViews>
    <sheetView showGridLines="0" topLeftCell="A22" workbookViewId="0">
      <selection activeCell="G17" sqref="G17"/>
    </sheetView>
  </sheetViews>
  <sheetFormatPr defaultRowHeight="15"/>
  <cols>
    <col min="1" max="1" width="5.7109375" style="4" customWidth="1"/>
    <col min="2" max="2" width="12.7109375" style="4" customWidth="1"/>
    <col min="3" max="3" width="40.710937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9" ht="15.75">
      <c r="G1" s="47"/>
      <c r="H1" s="47" t="s">
        <v>357</v>
      </c>
    </row>
    <row r="2" spans="1:9" ht="15.75">
      <c r="B2" s="271"/>
      <c r="C2" s="272"/>
      <c r="D2" s="272"/>
      <c r="E2" s="272"/>
      <c r="F2" s="272"/>
      <c r="G2" s="272"/>
    </row>
    <row r="3" spans="1:9" ht="23.25" customHeight="1">
      <c r="B3" s="1114" t="s">
        <v>385</v>
      </c>
      <c r="C3" s="1114"/>
      <c r="D3" s="1114"/>
      <c r="E3" s="1114"/>
      <c r="F3" s="1114"/>
      <c r="G3" s="1114"/>
      <c r="H3" s="1114"/>
    </row>
    <row r="4" spans="1:9" ht="15.75" customHeight="1">
      <c r="B4" s="273"/>
      <c r="C4" s="273"/>
      <c r="D4" s="273"/>
      <c r="E4" s="273"/>
      <c r="F4" s="274"/>
      <c r="G4" s="274"/>
    </row>
    <row r="5" spans="1:9" ht="15.75" thickBot="1">
      <c r="B5" s="273"/>
      <c r="C5" s="273"/>
      <c r="D5" s="275"/>
      <c r="E5" s="273"/>
      <c r="F5" s="273"/>
      <c r="H5" s="276" t="s">
        <v>46</v>
      </c>
    </row>
    <row r="6" spans="1:9" ht="32.25" customHeight="1">
      <c r="B6" s="1115" t="s">
        <v>2</v>
      </c>
      <c r="C6" s="1117" t="s">
        <v>83</v>
      </c>
      <c r="D6" s="1028" t="s">
        <v>865</v>
      </c>
      <c r="E6" s="985" t="s">
        <v>838</v>
      </c>
      <c r="F6" s="985" t="s">
        <v>827</v>
      </c>
      <c r="G6" s="985" t="s">
        <v>828</v>
      </c>
      <c r="H6" s="996" t="s">
        <v>833</v>
      </c>
    </row>
    <row r="7" spans="1:9" ht="29.25" customHeight="1" thickBot="1">
      <c r="B7" s="1116"/>
      <c r="C7" s="1118"/>
      <c r="D7" s="1029"/>
      <c r="E7" s="986" t="s">
        <v>379</v>
      </c>
      <c r="F7" s="986" t="s">
        <v>380</v>
      </c>
      <c r="G7" s="986" t="s">
        <v>381</v>
      </c>
      <c r="H7" s="997" t="s">
        <v>382</v>
      </c>
      <c r="I7" s="128"/>
    </row>
    <row r="8" spans="1:9" ht="20.100000000000001" customHeight="1">
      <c r="A8" s="128"/>
      <c r="B8" s="277"/>
      <c r="C8" s="1110" t="s">
        <v>34</v>
      </c>
      <c r="D8" s="1110"/>
      <c r="E8" s="1110"/>
      <c r="F8" s="1110"/>
      <c r="G8" s="1110"/>
      <c r="H8" s="1111"/>
      <c r="I8" s="128"/>
    </row>
    <row r="9" spans="1:9" ht="20.100000000000001" customHeight="1">
      <c r="B9" s="220" t="s">
        <v>84</v>
      </c>
      <c r="C9" s="278" t="s">
        <v>1015</v>
      </c>
      <c r="D9" s="279">
        <v>90000</v>
      </c>
      <c r="E9" s="81">
        <v>1350000</v>
      </c>
      <c r="F9" s="81"/>
      <c r="G9" s="81"/>
      <c r="H9" s="82"/>
      <c r="I9" s="128"/>
    </row>
    <row r="10" spans="1:9" ht="20.100000000000001" customHeight="1">
      <c r="B10" s="220" t="s">
        <v>85</v>
      </c>
      <c r="C10" s="280" t="s">
        <v>1016</v>
      </c>
      <c r="D10" s="279">
        <v>883717</v>
      </c>
      <c r="E10" s="81">
        <v>1333333</v>
      </c>
      <c r="F10" s="81"/>
      <c r="G10" s="81"/>
      <c r="H10" s="82"/>
      <c r="I10" s="128"/>
    </row>
    <row r="11" spans="1:9" ht="20.100000000000001" customHeight="1">
      <c r="B11" s="220" t="s">
        <v>86</v>
      </c>
      <c r="C11" s="280" t="s">
        <v>1017</v>
      </c>
      <c r="D11" s="279">
        <v>1200000</v>
      </c>
      <c r="E11" s="81">
        <v>4000000</v>
      </c>
      <c r="F11" s="81"/>
      <c r="G11" s="81"/>
      <c r="H11" s="82"/>
      <c r="I11" s="128"/>
    </row>
    <row r="12" spans="1:9" ht="20.100000000000001" customHeight="1">
      <c r="B12" s="220" t="s">
        <v>87</v>
      </c>
      <c r="C12" s="278" t="s">
        <v>1018</v>
      </c>
      <c r="D12" s="279">
        <v>316000</v>
      </c>
      <c r="E12" s="81">
        <v>1200000</v>
      </c>
      <c r="F12" s="81"/>
      <c r="G12" s="81"/>
      <c r="H12" s="82"/>
      <c r="I12" s="128"/>
    </row>
    <row r="13" spans="1:9" ht="20.100000000000001" customHeight="1">
      <c r="B13" s="220" t="s">
        <v>88</v>
      </c>
      <c r="C13" s="280" t="s">
        <v>1019</v>
      </c>
      <c r="D13" s="279">
        <v>9000000</v>
      </c>
      <c r="E13" s="81"/>
      <c r="F13" s="81"/>
      <c r="G13" s="81">
        <v>11000000</v>
      </c>
      <c r="H13" s="82"/>
      <c r="I13" s="128"/>
    </row>
    <row r="14" spans="1:9" ht="20.100000000000001" customHeight="1">
      <c r="B14" s="220" t="s">
        <v>89</v>
      </c>
      <c r="C14" s="278" t="s">
        <v>1020</v>
      </c>
      <c r="D14" s="279">
        <v>2500000</v>
      </c>
      <c r="E14" s="81">
        <v>7550000</v>
      </c>
      <c r="F14" s="81"/>
      <c r="G14" s="81"/>
      <c r="H14" s="82"/>
      <c r="I14" s="128"/>
    </row>
    <row r="15" spans="1:9" ht="20.100000000000001" customHeight="1">
      <c r="B15" s="220" t="s">
        <v>90</v>
      </c>
      <c r="C15" s="278" t="s">
        <v>1000</v>
      </c>
      <c r="D15" s="279">
        <v>0</v>
      </c>
      <c r="E15" s="81">
        <v>1458333</v>
      </c>
      <c r="F15" s="81"/>
      <c r="G15" s="81"/>
      <c r="H15" s="82"/>
      <c r="I15" s="128"/>
    </row>
    <row r="16" spans="1:9" ht="20.100000000000001" customHeight="1">
      <c r="B16" s="220" t="s">
        <v>91</v>
      </c>
      <c r="C16" s="280" t="s">
        <v>1021</v>
      </c>
      <c r="D16" s="279">
        <v>0</v>
      </c>
      <c r="E16" s="81">
        <v>1200000</v>
      </c>
      <c r="F16" s="81"/>
      <c r="G16" s="81"/>
      <c r="H16" s="82"/>
      <c r="I16" s="128"/>
    </row>
    <row r="17" spans="1:14" ht="20.100000000000001" customHeight="1">
      <c r="B17" s="220" t="s">
        <v>50</v>
      </c>
      <c r="C17" s="280" t="s">
        <v>1001</v>
      </c>
      <c r="D17" s="279">
        <v>0</v>
      </c>
      <c r="E17" s="81">
        <v>6000000</v>
      </c>
      <c r="F17" s="81"/>
      <c r="G17" s="81"/>
      <c r="H17" s="82"/>
      <c r="I17" s="128"/>
    </row>
    <row r="18" spans="1:14" ht="20.100000000000001" customHeight="1" thickBot="1">
      <c r="B18" s="281" t="s">
        <v>345</v>
      </c>
      <c r="C18" s="282"/>
      <c r="D18" s="283"/>
      <c r="E18" s="96"/>
      <c r="F18" s="96"/>
      <c r="G18" s="96"/>
      <c r="H18" s="97"/>
      <c r="I18" s="128"/>
    </row>
    <row r="19" spans="1:14" ht="20.100000000000001" customHeight="1" thickBot="1">
      <c r="B19" s="295"/>
      <c r="C19" s="296" t="s">
        <v>281</v>
      </c>
      <c r="D19" s="297">
        <f>SUM(D9:D18)</f>
        <v>13989717</v>
      </c>
      <c r="E19" s="301">
        <f>SUM(E9:E18)</f>
        <v>24091666</v>
      </c>
      <c r="F19" s="301"/>
      <c r="G19" s="301">
        <f>SUM(G13:G18)</f>
        <v>11000000</v>
      </c>
      <c r="H19" s="303"/>
      <c r="I19" s="128"/>
    </row>
    <row r="20" spans="1:14" ht="20.100000000000001" customHeight="1">
      <c r="A20" s="128"/>
      <c r="B20" s="284"/>
      <c r="C20" s="1112" t="s">
        <v>35</v>
      </c>
      <c r="D20" s="1112"/>
      <c r="E20" s="1112"/>
      <c r="F20" s="1112"/>
      <c r="G20" s="1112"/>
      <c r="H20" s="1113"/>
      <c r="I20" s="128"/>
    </row>
    <row r="21" spans="1:14" ht="20.100000000000001" customHeight="1">
      <c r="A21" s="128"/>
      <c r="B21" s="220" t="s">
        <v>67</v>
      </c>
      <c r="C21" s="278" t="s">
        <v>1022</v>
      </c>
      <c r="D21" s="279">
        <v>1500000</v>
      </c>
      <c r="E21" s="81">
        <v>5850000</v>
      </c>
      <c r="F21" s="81"/>
      <c r="G21" s="81"/>
      <c r="H21" s="82"/>
      <c r="I21" s="128"/>
    </row>
    <row r="22" spans="1:14" ht="20.100000000000001" customHeight="1">
      <c r="B22" s="220" t="s">
        <v>70</v>
      </c>
      <c r="C22" s="278" t="s">
        <v>1023</v>
      </c>
      <c r="D22" s="279">
        <v>1850000</v>
      </c>
      <c r="E22" s="81">
        <v>3200000</v>
      </c>
      <c r="F22" s="81"/>
      <c r="G22" s="81"/>
      <c r="H22" s="82"/>
      <c r="I22" s="128"/>
    </row>
    <row r="23" spans="1:14" ht="20.100000000000001" customHeight="1">
      <c r="B23" s="220" t="s">
        <v>71</v>
      </c>
      <c r="C23" s="278" t="s">
        <v>1024</v>
      </c>
      <c r="D23" s="279">
        <v>33000000</v>
      </c>
      <c r="E23" s="81">
        <v>40000000</v>
      </c>
      <c r="F23" s="81"/>
      <c r="G23" s="81"/>
      <c r="H23" s="82"/>
      <c r="I23" s="128"/>
    </row>
    <row r="24" spans="1:14" ht="20.100000000000001" customHeight="1">
      <c r="B24" s="220" t="s">
        <v>75</v>
      </c>
      <c r="C24" s="280" t="s">
        <v>1025</v>
      </c>
      <c r="D24" s="279">
        <v>2800000</v>
      </c>
      <c r="E24" s="81">
        <v>3216666</v>
      </c>
      <c r="F24" s="81"/>
      <c r="G24" s="81"/>
      <c r="H24" s="82"/>
      <c r="I24" s="128"/>
    </row>
    <row r="25" spans="1:14" ht="20.100000000000001" customHeight="1">
      <c r="B25" s="220" t="s">
        <v>76</v>
      </c>
      <c r="C25" s="280" t="s">
        <v>1026</v>
      </c>
      <c r="D25" s="279">
        <v>1165700</v>
      </c>
      <c r="E25" s="81"/>
      <c r="F25" s="81"/>
      <c r="G25" s="81">
        <v>1166667</v>
      </c>
      <c r="H25" s="82"/>
      <c r="I25" s="128"/>
    </row>
    <row r="26" spans="1:14" ht="20.100000000000001" customHeight="1">
      <c r="B26" s="220" t="s">
        <v>77</v>
      </c>
      <c r="C26" s="278" t="s">
        <v>1027</v>
      </c>
      <c r="D26" s="279">
        <v>188000</v>
      </c>
      <c r="E26" s="81"/>
      <c r="F26" s="81"/>
      <c r="G26" s="81">
        <v>1250000</v>
      </c>
      <c r="H26" s="82"/>
      <c r="I26" s="128"/>
    </row>
    <row r="27" spans="1:14" ht="20.100000000000001" customHeight="1">
      <c r="B27" s="220" t="s">
        <v>78</v>
      </c>
      <c r="C27" s="280" t="s">
        <v>1028</v>
      </c>
      <c r="D27" s="279">
        <v>1825000</v>
      </c>
      <c r="E27" s="81">
        <v>1833333</v>
      </c>
      <c r="F27" s="81"/>
      <c r="G27" s="81"/>
      <c r="H27" s="82"/>
      <c r="I27" s="128"/>
    </row>
    <row r="28" spans="1:14" ht="20.100000000000001" customHeight="1">
      <c r="B28" s="220" t="s">
        <v>123</v>
      </c>
      <c r="C28" s="278" t="s">
        <v>1029</v>
      </c>
      <c r="D28" s="279">
        <v>0</v>
      </c>
      <c r="E28" s="81"/>
      <c r="F28" s="81">
        <v>960000</v>
      </c>
      <c r="G28" s="81"/>
      <c r="H28" s="82"/>
      <c r="I28" s="128"/>
    </row>
    <row r="29" spans="1:14" ht="20.100000000000001" customHeight="1">
      <c r="B29" s="220" t="s">
        <v>79</v>
      </c>
      <c r="C29" s="278" t="s">
        <v>1030</v>
      </c>
      <c r="D29" s="279">
        <v>11800</v>
      </c>
      <c r="E29" s="81">
        <v>12000000</v>
      </c>
      <c r="F29" s="81"/>
      <c r="G29" s="81"/>
      <c r="H29" s="82"/>
      <c r="I29" s="128"/>
    </row>
    <row r="30" spans="1:14" ht="20.100000000000001" customHeight="1">
      <c r="B30" s="281" t="s">
        <v>80</v>
      </c>
      <c r="C30" s="282" t="s">
        <v>1031</v>
      </c>
      <c r="D30" s="283">
        <v>0</v>
      </c>
      <c r="E30" s="96"/>
      <c r="F30" s="96"/>
      <c r="G30" s="96">
        <v>1000000</v>
      </c>
      <c r="H30" s="97"/>
      <c r="I30" s="128"/>
    </row>
    <row r="31" spans="1:14" ht="20.100000000000001" customHeight="1">
      <c r="B31" s="281" t="s">
        <v>81</v>
      </c>
      <c r="C31" s="282" t="s">
        <v>1032</v>
      </c>
      <c r="D31" s="283">
        <v>4300000</v>
      </c>
      <c r="E31" s="96"/>
      <c r="F31" s="96"/>
      <c r="G31" s="96">
        <v>6666666</v>
      </c>
      <c r="H31" s="97"/>
      <c r="I31" s="128"/>
    </row>
    <row r="32" spans="1:14" ht="20.100000000000001" customHeight="1">
      <c r="B32" s="281" t="s">
        <v>82</v>
      </c>
      <c r="C32" s="282" t="s">
        <v>1033</v>
      </c>
      <c r="D32" s="283">
        <v>3647558</v>
      </c>
      <c r="E32" s="96"/>
      <c r="F32" s="96"/>
      <c r="G32" s="96">
        <v>3666666</v>
      </c>
      <c r="H32" s="97"/>
      <c r="I32" s="128"/>
      <c r="J32" s="128"/>
      <c r="K32" s="128"/>
      <c r="L32" s="128"/>
      <c r="M32" s="128"/>
      <c r="N32" s="128"/>
    </row>
    <row r="33" spans="1:9" ht="20.100000000000001" customHeight="1">
      <c r="A33" s="270"/>
      <c r="B33" s="281" t="s">
        <v>110</v>
      </c>
      <c r="C33" s="282" t="s">
        <v>1034</v>
      </c>
      <c r="D33" s="283">
        <v>2000000</v>
      </c>
      <c r="E33" s="96"/>
      <c r="F33" s="96">
        <v>2000000</v>
      </c>
      <c r="G33" s="96"/>
      <c r="H33" s="97"/>
    </row>
    <row r="34" spans="1:9" ht="20.100000000000001" customHeight="1">
      <c r="A34" s="270"/>
      <c r="B34" s="281" t="s">
        <v>38</v>
      </c>
      <c r="C34" s="282" t="s">
        <v>1035</v>
      </c>
      <c r="D34" s="283">
        <v>2500000</v>
      </c>
      <c r="E34" s="96">
        <v>3100000</v>
      </c>
      <c r="F34" s="96"/>
      <c r="G34" s="96"/>
      <c r="H34" s="97"/>
    </row>
    <row r="35" spans="1:9" ht="20.100000000000001" customHeight="1">
      <c r="A35" s="270"/>
      <c r="B35" s="281" t="s">
        <v>111</v>
      </c>
      <c r="C35" s="282" t="s">
        <v>1036</v>
      </c>
      <c r="D35" s="283">
        <v>0</v>
      </c>
      <c r="E35" s="96"/>
      <c r="F35" s="96">
        <v>2500000</v>
      </c>
      <c r="G35" s="96"/>
      <c r="H35" s="97"/>
    </row>
    <row r="36" spans="1:9" ht="20.100000000000001" customHeight="1" thickBot="1">
      <c r="A36" s="270"/>
      <c r="B36" s="234" t="s">
        <v>124</v>
      </c>
      <c r="C36" s="285" t="s">
        <v>1037</v>
      </c>
      <c r="D36" s="286">
        <v>400000</v>
      </c>
      <c r="E36" s="83"/>
      <c r="F36" s="83"/>
      <c r="G36" s="83"/>
      <c r="H36" s="84">
        <v>2000000</v>
      </c>
      <c r="I36" s="128"/>
    </row>
    <row r="37" spans="1:9" ht="20.100000000000001" customHeight="1" thickBot="1">
      <c r="A37" s="128"/>
      <c r="B37" s="295"/>
      <c r="C37" s="850" t="s">
        <v>279</v>
      </c>
      <c r="D37" s="298">
        <f>SUM(D21:D36)</f>
        <v>55188058</v>
      </c>
      <c r="E37" s="301">
        <f>SUM(E21:E34)</f>
        <v>69199999</v>
      </c>
      <c r="F37" s="301">
        <f>SUM(F28:F35)</f>
        <v>5460000</v>
      </c>
      <c r="G37" s="301">
        <f>SUM(G25:G33)</f>
        <v>13749999</v>
      </c>
      <c r="H37" s="303">
        <f>SUM(H36)</f>
        <v>2000000</v>
      </c>
      <c r="I37" s="128"/>
    </row>
    <row r="38" spans="1:9" ht="15.75">
      <c r="B38" s="287"/>
      <c r="C38" s="288" t="s">
        <v>36</v>
      </c>
      <c r="D38" s="288"/>
      <c r="E38" s="289"/>
      <c r="F38" s="289"/>
      <c r="G38" s="289"/>
      <c r="H38" s="290"/>
    </row>
    <row r="39" spans="1:9">
      <c r="B39" s="281" t="s">
        <v>67</v>
      </c>
      <c r="C39" s="291" t="s">
        <v>1038</v>
      </c>
      <c r="D39" s="279">
        <v>3060000</v>
      </c>
      <c r="E39" s="81">
        <v>5663333</v>
      </c>
      <c r="F39" s="81"/>
      <c r="G39" s="81"/>
      <c r="H39" s="82"/>
    </row>
    <row r="40" spans="1:9">
      <c r="B40" s="292" t="s">
        <v>70</v>
      </c>
      <c r="C40" s="291" t="s">
        <v>1039</v>
      </c>
      <c r="D40" s="293">
        <v>5000000</v>
      </c>
      <c r="E40" s="81"/>
      <c r="F40" s="81">
        <v>5000000</v>
      </c>
      <c r="G40" s="81"/>
      <c r="H40" s="82"/>
    </row>
    <row r="41" spans="1:9">
      <c r="B41" s="292" t="s">
        <v>71</v>
      </c>
      <c r="C41" s="291" t="s">
        <v>1040</v>
      </c>
      <c r="D41" s="851">
        <v>10372066</v>
      </c>
      <c r="E41" s="96">
        <v>10375000</v>
      </c>
      <c r="F41" s="81"/>
      <c r="G41" s="81"/>
      <c r="H41" s="82"/>
    </row>
    <row r="42" spans="1:9">
      <c r="B42" s="292" t="s">
        <v>75</v>
      </c>
      <c r="C42" s="291" t="s">
        <v>1041</v>
      </c>
      <c r="D42" s="851">
        <v>2844300</v>
      </c>
      <c r="E42" s="96"/>
      <c r="F42" s="81"/>
      <c r="G42" s="81">
        <v>1916666</v>
      </c>
      <c r="H42" s="82"/>
    </row>
    <row r="43" spans="1:9" ht="30">
      <c r="B43" s="292" t="s">
        <v>76</v>
      </c>
      <c r="C43" s="291" t="s">
        <v>1042</v>
      </c>
      <c r="D43" s="851">
        <v>0</v>
      </c>
      <c r="E43" s="96"/>
      <c r="F43" s="81">
        <v>3000000</v>
      </c>
      <c r="G43" s="81"/>
      <c r="H43" s="82"/>
    </row>
    <row r="44" spans="1:9" ht="45">
      <c r="B44" s="292" t="s">
        <v>77</v>
      </c>
      <c r="C44" s="291" t="s">
        <v>1043</v>
      </c>
      <c r="D44" s="851">
        <v>2650000</v>
      </c>
      <c r="E44" s="96"/>
      <c r="F44" s="81"/>
      <c r="G44" s="81"/>
      <c r="H44" s="82">
        <v>4000000</v>
      </c>
    </row>
    <row r="45" spans="1:9" ht="15.75" thickBot="1">
      <c r="B45" s="292" t="s">
        <v>78</v>
      </c>
      <c r="C45" s="285" t="s">
        <v>1044</v>
      </c>
      <c r="D45" s="294">
        <v>0</v>
      </c>
      <c r="E45" s="83"/>
      <c r="F45" s="83"/>
      <c r="G45" s="83"/>
      <c r="H45" s="84">
        <v>2500000</v>
      </c>
    </row>
    <row r="46" spans="1:9" ht="16.5" thickBot="1">
      <c r="B46" s="295"/>
      <c r="C46" s="299" t="s">
        <v>280</v>
      </c>
      <c r="D46" s="297">
        <f>SUM(D39:D45)</f>
        <v>23926366</v>
      </c>
      <c r="E46" s="302">
        <f>SUM(E39:E41)</f>
        <v>16038333</v>
      </c>
      <c r="F46" s="300">
        <f>SUM(F40:F43)</f>
        <v>8000000</v>
      </c>
      <c r="G46" s="302">
        <f>SUM(G42:G45)</f>
        <v>1916666</v>
      </c>
      <c r="H46" s="303">
        <f>SUM(H44:H45)</f>
        <v>6500000</v>
      </c>
    </row>
    <row r="47" spans="1:9" ht="16.5" thickBot="1">
      <c r="B47" s="1108" t="s">
        <v>349</v>
      </c>
      <c r="C47" s="1109"/>
      <c r="D47" s="297">
        <f>SUM(D46+D37+D19)</f>
        <v>93104141</v>
      </c>
      <c r="E47" s="301">
        <f>SUM(E46+E37+E19)</f>
        <v>109329998</v>
      </c>
      <c r="F47" s="301">
        <f>SUM(F46+F37)</f>
        <v>13460000</v>
      </c>
      <c r="G47" s="302">
        <f>SUM(G46+G37+G19)</f>
        <v>26666665</v>
      </c>
      <c r="H47" s="269">
        <f>SUM(H46+H37)</f>
        <v>8500000</v>
      </c>
    </row>
  </sheetData>
  <mergeCells count="11">
    <mergeCell ref="B47:C47"/>
    <mergeCell ref="G6:G7"/>
    <mergeCell ref="C8:H8"/>
    <mergeCell ref="C20:H20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0">
    <tabColor theme="6" tint="0.59999389629810485"/>
  </sheetPr>
  <dimension ref="A1:IV44"/>
  <sheetViews>
    <sheetView showGridLines="0" zoomScale="85" zoomScaleNormal="85" workbookViewId="0">
      <selection activeCell="F28" sqref="F28:F32"/>
    </sheetView>
  </sheetViews>
  <sheetFormatPr defaultRowHeight="14.25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5" t="s">
        <v>759</v>
      </c>
    </row>
    <row r="2" spans="2:16" s="6" customFormat="1" ht="15"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2:16" s="6" customFormat="1" ht="18">
      <c r="B3" s="1131" t="s">
        <v>386</v>
      </c>
      <c r="C3" s="1131"/>
      <c r="D3" s="1131"/>
      <c r="E3" s="1131"/>
      <c r="F3" s="1131"/>
      <c r="G3" s="1131"/>
      <c r="H3" s="1131"/>
      <c r="I3" s="1131"/>
      <c r="J3" s="1131"/>
      <c r="K3" s="1131"/>
      <c r="L3" s="1131"/>
      <c r="M3" s="1131"/>
      <c r="N3" s="1131"/>
      <c r="O3" s="1131"/>
    </row>
    <row r="4" spans="2:16" s="6" customFormat="1" ht="15" customHeight="1">
      <c r="B4" s="304"/>
      <c r="C4" s="134"/>
      <c r="D4" s="305"/>
      <c r="E4" s="305"/>
      <c r="F4" s="305"/>
      <c r="G4" s="305"/>
      <c r="H4" s="304"/>
      <c r="I4" s="304"/>
      <c r="J4" s="304"/>
      <c r="K4" s="304"/>
      <c r="L4" s="304"/>
      <c r="M4" s="304"/>
      <c r="N4" s="304"/>
      <c r="O4" s="304"/>
    </row>
    <row r="5" spans="2:16" s="6" customFormat="1" ht="16.5" thickBot="1"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6"/>
      <c r="O5" s="342" t="s">
        <v>198</v>
      </c>
    </row>
    <row r="6" spans="2:16" s="6" customFormat="1" ht="32.25" customHeight="1" thickBot="1">
      <c r="B6" s="1132" t="s">
        <v>2</v>
      </c>
      <c r="C6" s="1134" t="s">
        <v>387</v>
      </c>
      <c r="D6" s="1134" t="s">
        <v>72</v>
      </c>
      <c r="E6" s="1134" t="s">
        <v>73</v>
      </c>
      <c r="F6" s="1134" t="s">
        <v>74</v>
      </c>
      <c r="G6" s="1134" t="s">
        <v>868</v>
      </c>
      <c r="H6" s="1136" t="s">
        <v>250</v>
      </c>
      <c r="I6" s="1134" t="s">
        <v>251</v>
      </c>
      <c r="J6" s="1138" t="s">
        <v>805</v>
      </c>
      <c r="K6" s="1139"/>
      <c r="L6" s="1139"/>
      <c r="M6" s="1140"/>
      <c r="N6" s="1134" t="s">
        <v>866</v>
      </c>
      <c r="O6" s="1141" t="s">
        <v>867</v>
      </c>
    </row>
    <row r="7" spans="2:16" s="6" customFormat="1" ht="62.25" customHeight="1" thickBot="1">
      <c r="B7" s="1133"/>
      <c r="C7" s="1135"/>
      <c r="D7" s="1135"/>
      <c r="E7" s="1135"/>
      <c r="F7" s="1135"/>
      <c r="G7" s="1135"/>
      <c r="H7" s="1137"/>
      <c r="I7" s="1135"/>
      <c r="J7" s="341" t="s">
        <v>838</v>
      </c>
      <c r="K7" s="341" t="s">
        <v>827</v>
      </c>
      <c r="L7" s="341" t="s">
        <v>828</v>
      </c>
      <c r="M7" s="341" t="s">
        <v>833</v>
      </c>
      <c r="N7" s="1135"/>
      <c r="O7" s="1142"/>
    </row>
    <row r="8" spans="2:16" ht="17.100000000000001" customHeight="1">
      <c r="B8" s="1122">
        <v>1</v>
      </c>
      <c r="C8" s="1125" t="s">
        <v>999</v>
      </c>
      <c r="D8" s="1128">
        <v>2024</v>
      </c>
      <c r="E8" s="1128">
        <v>2024</v>
      </c>
      <c r="F8" s="1119">
        <v>1200000</v>
      </c>
      <c r="G8" s="1119"/>
      <c r="H8" s="307" t="s">
        <v>68</v>
      </c>
      <c r="I8" s="308">
        <v>1200000</v>
      </c>
      <c r="J8" s="309">
        <v>1200000</v>
      </c>
      <c r="K8" s="309"/>
      <c r="L8" s="309"/>
      <c r="M8" s="309"/>
      <c r="N8" s="309"/>
      <c r="O8" s="310"/>
    </row>
    <row r="9" spans="2:16" ht="17.100000000000001" customHeight="1">
      <c r="B9" s="1123"/>
      <c r="C9" s="1126"/>
      <c r="D9" s="1129"/>
      <c r="E9" s="1129"/>
      <c r="F9" s="1120"/>
      <c r="G9" s="1120"/>
      <c r="H9" s="311" t="s">
        <v>69</v>
      </c>
      <c r="I9" s="312"/>
      <c r="J9" s="313"/>
      <c r="K9" s="313"/>
      <c r="L9" s="313"/>
      <c r="M9" s="313"/>
      <c r="N9" s="313"/>
      <c r="O9" s="314"/>
    </row>
    <row r="10" spans="2:16" ht="17.100000000000001" customHeight="1">
      <c r="B10" s="1123"/>
      <c r="C10" s="1126"/>
      <c r="D10" s="1129"/>
      <c r="E10" s="1129"/>
      <c r="F10" s="1120"/>
      <c r="G10" s="1120"/>
      <c r="H10" s="311" t="s">
        <v>356</v>
      </c>
      <c r="I10" s="312"/>
      <c r="J10" s="313"/>
      <c r="K10" s="313"/>
      <c r="L10" s="313"/>
      <c r="M10" s="313"/>
      <c r="N10" s="313"/>
      <c r="O10" s="314"/>
    </row>
    <row r="11" spans="2:16" ht="17.100000000000001" customHeight="1" thickBot="1">
      <c r="B11" s="1123"/>
      <c r="C11" s="1126"/>
      <c r="D11" s="1129"/>
      <c r="E11" s="1129"/>
      <c r="F11" s="1120"/>
      <c r="G11" s="1120"/>
      <c r="H11" s="315" t="s">
        <v>23</v>
      </c>
      <c r="I11" s="316"/>
      <c r="J11" s="317"/>
      <c r="K11" s="317"/>
      <c r="L11" s="317"/>
      <c r="M11" s="317"/>
      <c r="N11" s="317"/>
      <c r="O11" s="318"/>
      <c r="P11" s="13"/>
    </row>
    <row r="12" spans="2:16" ht="17.100000000000001" customHeight="1" thickBot="1">
      <c r="B12" s="1124"/>
      <c r="C12" s="1127"/>
      <c r="D12" s="1130"/>
      <c r="E12" s="1130"/>
      <c r="F12" s="1121"/>
      <c r="G12" s="1121"/>
      <c r="H12" s="343" t="s">
        <v>249</v>
      </c>
      <c r="I12" s="344">
        <v>1200000</v>
      </c>
      <c r="J12" s="345">
        <v>1200000</v>
      </c>
      <c r="K12" s="345"/>
      <c r="L12" s="345"/>
      <c r="M12" s="345"/>
      <c r="N12" s="345"/>
      <c r="O12" s="346"/>
      <c r="P12" s="13"/>
    </row>
    <row r="13" spans="2:16" ht="17.100000000000001" customHeight="1">
      <c r="B13" s="1122">
        <v>2</v>
      </c>
      <c r="C13" s="1125" t="s">
        <v>1000</v>
      </c>
      <c r="D13" s="1128">
        <v>2024</v>
      </c>
      <c r="E13" s="1128">
        <v>2024</v>
      </c>
      <c r="F13" s="1119">
        <v>1500000</v>
      </c>
      <c r="G13" s="1119"/>
      <c r="H13" s="322" t="s">
        <v>68</v>
      </c>
      <c r="I13" s="323">
        <v>250000</v>
      </c>
      <c r="J13" s="324"/>
      <c r="K13" s="324"/>
      <c r="L13" s="324">
        <v>250000</v>
      </c>
      <c r="M13" s="324"/>
      <c r="N13" s="324"/>
      <c r="O13" s="325"/>
    </row>
    <row r="14" spans="2:16" ht="17.100000000000001" customHeight="1">
      <c r="B14" s="1123"/>
      <c r="C14" s="1126"/>
      <c r="D14" s="1129"/>
      <c r="E14" s="1129"/>
      <c r="F14" s="1120"/>
      <c r="G14" s="1120"/>
      <c r="H14" s="311" t="s">
        <v>69</v>
      </c>
      <c r="I14" s="312"/>
      <c r="J14" s="313"/>
      <c r="K14" s="313"/>
      <c r="L14" s="313"/>
      <c r="M14" s="313"/>
      <c r="N14" s="313"/>
      <c r="O14" s="314"/>
    </row>
    <row r="15" spans="2:16" ht="17.100000000000001" customHeight="1">
      <c r="B15" s="1123"/>
      <c r="C15" s="1126"/>
      <c r="D15" s="1129"/>
      <c r="E15" s="1129"/>
      <c r="F15" s="1120"/>
      <c r="G15" s="1120"/>
      <c r="H15" s="311" t="s">
        <v>356</v>
      </c>
      <c r="I15" s="312">
        <v>1250000</v>
      </c>
      <c r="J15" s="313"/>
      <c r="K15" s="313"/>
      <c r="L15" s="313">
        <v>1250000</v>
      </c>
      <c r="M15" s="313"/>
      <c r="N15" s="313"/>
      <c r="O15" s="314"/>
    </row>
    <row r="16" spans="2:16" ht="17.100000000000001" customHeight="1" thickBot="1">
      <c r="B16" s="1123"/>
      <c r="C16" s="1126"/>
      <c r="D16" s="1129"/>
      <c r="E16" s="1129"/>
      <c r="F16" s="1120"/>
      <c r="G16" s="1120"/>
      <c r="H16" s="315" t="s">
        <v>23</v>
      </c>
      <c r="I16" s="316"/>
      <c r="J16" s="317"/>
      <c r="K16" s="317"/>
      <c r="L16" s="317"/>
      <c r="M16" s="317"/>
      <c r="N16" s="317"/>
      <c r="O16" s="318"/>
    </row>
    <row r="17" spans="1:256" ht="17.100000000000001" customHeight="1" thickBot="1">
      <c r="B17" s="1124"/>
      <c r="C17" s="1127"/>
      <c r="D17" s="1130"/>
      <c r="E17" s="1130"/>
      <c r="F17" s="1121"/>
      <c r="G17" s="1121"/>
      <c r="H17" s="343" t="s">
        <v>249</v>
      </c>
      <c r="I17" s="347">
        <v>1500000</v>
      </c>
      <c r="J17" s="348"/>
      <c r="K17" s="348"/>
      <c r="L17" s="345">
        <v>1500000</v>
      </c>
      <c r="M17" s="345"/>
      <c r="N17" s="345"/>
      <c r="O17" s="346"/>
      <c r="P17" s="13"/>
    </row>
    <row r="18" spans="1:256" ht="17.100000000000001" customHeight="1">
      <c r="B18" s="1122">
        <v>3</v>
      </c>
      <c r="C18" s="1125" t="s">
        <v>1001</v>
      </c>
      <c r="D18" s="1128">
        <v>2024</v>
      </c>
      <c r="E18" s="1128">
        <v>2027</v>
      </c>
      <c r="F18" s="1119">
        <v>6000000</v>
      </c>
      <c r="G18" s="1119"/>
      <c r="H18" s="307" t="s">
        <v>68</v>
      </c>
      <c r="I18" s="308"/>
      <c r="J18" s="309"/>
      <c r="K18" s="309"/>
      <c r="L18" s="309"/>
      <c r="M18" s="309"/>
      <c r="N18" s="309"/>
      <c r="O18" s="310"/>
    </row>
    <row r="19" spans="1:256" ht="17.100000000000001" customHeight="1">
      <c r="B19" s="1123"/>
      <c r="C19" s="1126"/>
      <c r="D19" s="1129"/>
      <c r="E19" s="1129"/>
      <c r="F19" s="1120"/>
      <c r="G19" s="1120"/>
      <c r="H19" s="311" t="s">
        <v>69</v>
      </c>
      <c r="I19" s="312"/>
      <c r="J19" s="313"/>
      <c r="K19" s="313"/>
      <c r="L19" s="313"/>
      <c r="M19" s="313"/>
      <c r="N19" s="313"/>
      <c r="O19" s="314"/>
    </row>
    <row r="20" spans="1:256" ht="17.100000000000001" customHeight="1">
      <c r="B20" s="1123"/>
      <c r="C20" s="1126"/>
      <c r="D20" s="1129"/>
      <c r="E20" s="1129"/>
      <c r="F20" s="1120"/>
      <c r="G20" s="1120"/>
      <c r="H20" s="311" t="s">
        <v>356</v>
      </c>
      <c r="I20" s="312">
        <v>6000000</v>
      </c>
      <c r="J20" s="313"/>
      <c r="K20" s="313">
        <v>6000000</v>
      </c>
      <c r="L20" s="313"/>
      <c r="M20" s="313"/>
      <c r="N20" s="313"/>
      <c r="O20" s="314"/>
    </row>
    <row r="21" spans="1:256" ht="17.100000000000001" customHeight="1" thickBot="1">
      <c r="B21" s="1123"/>
      <c r="C21" s="1126"/>
      <c r="D21" s="1129"/>
      <c r="E21" s="1129"/>
      <c r="F21" s="1120"/>
      <c r="G21" s="1120"/>
      <c r="H21" s="326" t="s">
        <v>23</v>
      </c>
      <c r="I21" s="319"/>
      <c r="J21" s="320"/>
      <c r="K21" s="320"/>
      <c r="L21" s="320"/>
      <c r="M21" s="320"/>
      <c r="N21" s="320"/>
      <c r="O21" s="321"/>
    </row>
    <row r="22" spans="1:256" ht="17.100000000000001" customHeight="1" thickBot="1">
      <c r="B22" s="1124"/>
      <c r="C22" s="1127"/>
      <c r="D22" s="1130"/>
      <c r="E22" s="1130"/>
      <c r="F22" s="1121"/>
      <c r="G22" s="1121"/>
      <c r="H22" s="343" t="s">
        <v>249</v>
      </c>
      <c r="I22" s="347">
        <v>6000000</v>
      </c>
      <c r="J22" s="348"/>
      <c r="K22" s="348">
        <v>6000000</v>
      </c>
      <c r="L22" s="345"/>
      <c r="M22" s="345"/>
      <c r="N22" s="345"/>
      <c r="O22" s="346"/>
      <c r="P22" s="13"/>
    </row>
    <row r="23" spans="1:256" ht="17.100000000000001" customHeight="1">
      <c r="B23" s="1122">
        <v>4</v>
      </c>
      <c r="C23" s="1125"/>
      <c r="D23" s="1119"/>
      <c r="E23" s="1119"/>
      <c r="F23" s="1119"/>
      <c r="G23" s="1119"/>
      <c r="H23" s="322" t="s">
        <v>68</v>
      </c>
      <c r="I23" s="323"/>
      <c r="J23" s="324"/>
      <c r="K23" s="324"/>
      <c r="L23" s="324"/>
      <c r="M23" s="324"/>
      <c r="N23" s="324"/>
      <c r="O23" s="325"/>
    </row>
    <row r="24" spans="1:256" ht="17.100000000000001" customHeight="1">
      <c r="B24" s="1123"/>
      <c r="C24" s="1126"/>
      <c r="D24" s="1120"/>
      <c r="E24" s="1120"/>
      <c r="F24" s="1120"/>
      <c r="G24" s="1120"/>
      <c r="H24" s="311" t="s">
        <v>69</v>
      </c>
      <c r="I24" s="312"/>
      <c r="J24" s="313"/>
      <c r="K24" s="313"/>
      <c r="L24" s="313"/>
      <c r="M24" s="313"/>
      <c r="N24" s="313"/>
      <c r="O24" s="314"/>
    </row>
    <row r="25" spans="1:256" ht="17.100000000000001" customHeight="1">
      <c r="B25" s="1123"/>
      <c r="C25" s="1126"/>
      <c r="D25" s="1120"/>
      <c r="E25" s="1120"/>
      <c r="F25" s="1120"/>
      <c r="G25" s="1120"/>
      <c r="H25" s="327" t="s">
        <v>356</v>
      </c>
      <c r="I25" s="328"/>
      <c r="J25" s="329"/>
      <c r="K25" s="329"/>
      <c r="L25" s="329"/>
      <c r="M25" s="329"/>
      <c r="N25" s="329"/>
      <c r="O25" s="330"/>
    </row>
    <row r="26" spans="1:256" ht="17.100000000000001" customHeight="1" thickBot="1">
      <c r="B26" s="1123"/>
      <c r="C26" s="1126"/>
      <c r="D26" s="1120"/>
      <c r="E26" s="1120"/>
      <c r="F26" s="1120"/>
      <c r="G26" s="1120"/>
      <c r="H26" s="315" t="s">
        <v>23</v>
      </c>
      <c r="I26" s="316"/>
      <c r="J26" s="317"/>
      <c r="K26" s="317"/>
      <c r="L26" s="317"/>
      <c r="M26" s="317"/>
      <c r="N26" s="317"/>
      <c r="O26" s="318"/>
      <c r="P26" s="13"/>
    </row>
    <row r="27" spans="1:256" ht="17.100000000000001" customHeight="1" thickBot="1">
      <c r="B27" s="1124"/>
      <c r="C27" s="1127"/>
      <c r="D27" s="1121"/>
      <c r="E27" s="1121"/>
      <c r="F27" s="1121"/>
      <c r="G27" s="1121"/>
      <c r="H27" s="343" t="s">
        <v>249</v>
      </c>
      <c r="I27" s="347"/>
      <c r="J27" s="348"/>
      <c r="K27" s="348"/>
      <c r="L27" s="345"/>
      <c r="M27" s="345"/>
      <c r="N27" s="345"/>
      <c r="O27" s="346"/>
      <c r="P27" s="13"/>
    </row>
    <row r="28" spans="1:256" ht="17.100000000000001" customHeight="1">
      <c r="A28" s="14"/>
      <c r="B28" s="1122">
        <v>5</v>
      </c>
      <c r="C28" s="1125"/>
      <c r="D28" s="1119"/>
      <c r="E28" s="1119"/>
      <c r="F28" s="1119"/>
      <c r="G28" s="1119"/>
      <c r="H28" s="307" t="s">
        <v>68</v>
      </c>
      <c r="I28" s="308"/>
      <c r="J28" s="309"/>
      <c r="K28" s="309"/>
      <c r="L28" s="309"/>
      <c r="M28" s="309"/>
      <c r="N28" s="309"/>
      <c r="O28" s="310"/>
    </row>
    <row r="29" spans="1:256" ht="17.100000000000001" customHeight="1">
      <c r="A29" s="14"/>
      <c r="B29" s="1123"/>
      <c r="C29" s="1126"/>
      <c r="D29" s="1120"/>
      <c r="E29" s="1120"/>
      <c r="F29" s="1120"/>
      <c r="G29" s="1120"/>
      <c r="H29" s="311" t="s">
        <v>69</v>
      </c>
      <c r="I29" s="312"/>
      <c r="J29" s="313"/>
      <c r="K29" s="313"/>
      <c r="L29" s="313"/>
      <c r="M29" s="313"/>
      <c r="N29" s="313"/>
      <c r="O29" s="314"/>
    </row>
    <row r="30" spans="1:256" ht="17.100000000000001" customHeight="1">
      <c r="A30" s="14"/>
      <c r="B30" s="1123"/>
      <c r="C30" s="1126"/>
      <c r="D30" s="1120"/>
      <c r="E30" s="1120"/>
      <c r="F30" s="1120"/>
      <c r="G30" s="1120"/>
      <c r="H30" s="311" t="s">
        <v>356</v>
      </c>
      <c r="I30" s="312"/>
      <c r="J30" s="313"/>
      <c r="K30" s="313"/>
      <c r="L30" s="331"/>
      <c r="M30" s="313"/>
      <c r="N30" s="331"/>
      <c r="O30" s="314"/>
    </row>
    <row r="31" spans="1:256" ht="17.100000000000001" customHeight="1" thickBot="1">
      <c r="A31" s="14"/>
      <c r="B31" s="1123"/>
      <c r="C31" s="1126"/>
      <c r="D31" s="1120"/>
      <c r="E31" s="1120"/>
      <c r="F31" s="1120"/>
      <c r="G31" s="1120"/>
      <c r="H31" s="332" t="s">
        <v>23</v>
      </c>
      <c r="I31" s="333"/>
      <c r="J31" s="317"/>
      <c r="K31" s="317"/>
      <c r="L31" s="317"/>
      <c r="M31" s="317"/>
      <c r="N31" s="334"/>
      <c r="O31" s="318"/>
    </row>
    <row r="32" spans="1:256" s="93" customFormat="1" ht="17.100000000000001" customHeight="1" thickBot="1">
      <c r="A32" s="14"/>
      <c r="B32" s="1124"/>
      <c r="C32" s="1127"/>
      <c r="D32" s="1121"/>
      <c r="E32" s="1121"/>
      <c r="F32" s="1121"/>
      <c r="G32" s="1121"/>
      <c r="H32" s="349" t="s">
        <v>249</v>
      </c>
      <c r="I32" s="347">
        <v>8700000</v>
      </c>
      <c r="J32" s="348">
        <v>1200000</v>
      </c>
      <c r="K32" s="348">
        <v>6000000</v>
      </c>
      <c r="L32" s="345">
        <v>1500000</v>
      </c>
      <c r="M32" s="345"/>
      <c r="N32" s="350"/>
      <c r="O32" s="351"/>
      <c r="P32" s="13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93" customFormat="1" ht="38.25" customHeight="1" thickBot="1">
      <c r="A33" s="14"/>
      <c r="B33" s="1143" t="s">
        <v>388</v>
      </c>
      <c r="C33" s="1143"/>
      <c r="D33" s="1143"/>
      <c r="E33" s="1143"/>
      <c r="F33" s="849">
        <f>SUM(F8:F22)</f>
        <v>8700000</v>
      </c>
      <c r="G33" s="338"/>
      <c r="H33" s="335"/>
      <c r="I33" s="339"/>
      <c r="J33" s="339"/>
      <c r="K33" s="339"/>
      <c r="L33" s="339"/>
      <c r="M33" s="339"/>
      <c r="N33" s="339"/>
      <c r="O33" s="340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93" customFormat="1" ht="24.95" customHeight="1">
      <c r="A34" s="5"/>
      <c r="B34" s="336"/>
      <c r="C34" s="336"/>
      <c r="D34" s="337"/>
      <c r="E34" s="337"/>
      <c r="F34" s="337"/>
      <c r="G34" s="337"/>
      <c r="H34" s="337"/>
      <c r="I34" s="337"/>
      <c r="J34" s="337"/>
      <c r="K34" s="337"/>
      <c r="L34" s="337"/>
      <c r="M34" s="337"/>
      <c r="N34" s="337"/>
      <c r="O34" s="337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93" customFormat="1" ht="24.9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93" customFormat="1" ht="24.9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93" customFormat="1" ht="24.9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93" customFormat="1" ht="24.9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93" customFormat="1" ht="24.9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93" customFormat="1" ht="24.9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93" customFormat="1" ht="24.9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/>
    <row r="43" spans="1:256" ht="20.100000000000001" customHeight="1"/>
    <row r="44" spans="1:256" ht="20.100000000000001" customHeight="1"/>
  </sheetData>
  <mergeCells count="43">
    <mergeCell ref="B33:E33"/>
    <mergeCell ref="B28:B32"/>
    <mergeCell ref="C28:C32"/>
    <mergeCell ref="D28:D32"/>
    <mergeCell ref="E28:E32"/>
    <mergeCell ref="G28:G32"/>
    <mergeCell ref="B23:B27"/>
    <mergeCell ref="C23:C27"/>
    <mergeCell ref="D23:D27"/>
    <mergeCell ref="E23:E27"/>
    <mergeCell ref="F23:F27"/>
    <mergeCell ref="G23:G27"/>
    <mergeCell ref="F28:F32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8:G12"/>
    <mergeCell ref="B8:B12"/>
    <mergeCell ref="C8:C12"/>
    <mergeCell ref="D8:D12"/>
    <mergeCell ref="E8:E12"/>
    <mergeCell ref="F8:F12"/>
  </mergeCells>
  <phoneticPr fontId="3" type="noConversion"/>
  <conditionalFormatting sqref="N8:N32">
    <cfRule type="expression" dxfId="3" priority="1" stopIfTrue="1">
      <formula>#REF!&gt;0</formula>
    </cfRule>
  </conditionalFormatting>
  <conditionalFormatting sqref="O8:O32">
    <cfRule type="expression" dxfId="2" priority="34" stopIfTrue="1">
      <formula>#REF!&gt;0</formula>
    </cfRule>
  </conditionalFormatting>
  <conditionalFormatting sqref="O8:O32">
    <cfRule type="expression" dxfId="1" priority="35" stopIfTrue="1">
      <formula>#REF!&gt;0</formula>
    </cfRule>
  </conditionalFormatting>
  <conditionalFormatting sqref="N8:N32">
    <cfRule type="expression" dxfId="0" priority="36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>
    <tabColor theme="6" tint="0.59999389629810485"/>
    <pageSetUpPr fitToPage="1"/>
  </sheetPr>
  <dimension ref="B1:R15"/>
  <sheetViews>
    <sheetView showGridLines="0" zoomScale="85" zoomScaleNormal="85" workbookViewId="0">
      <selection activeCell="E14" sqref="E14"/>
    </sheetView>
  </sheetViews>
  <sheetFormatPr defaultRowHeight="15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47" customFormat="1" ht="27.75" customHeight="1">
      <c r="I1" s="47" t="s">
        <v>760</v>
      </c>
    </row>
    <row r="2" spans="2:18" ht="15.75"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2:18" ht="18">
      <c r="B3" s="1131" t="s">
        <v>25</v>
      </c>
      <c r="C3" s="1131"/>
      <c r="D3" s="1131"/>
      <c r="E3" s="1131"/>
      <c r="F3" s="1131"/>
      <c r="G3" s="1131"/>
      <c r="H3" s="1131"/>
      <c r="I3" s="1131"/>
      <c r="J3" s="352"/>
      <c r="K3" s="352"/>
      <c r="L3" s="352"/>
      <c r="M3" s="352"/>
      <c r="N3" s="352"/>
      <c r="O3" s="352"/>
      <c r="P3" s="352"/>
    </row>
    <row r="4" spans="2:18" ht="15.75"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2:18" ht="16.5" thickBot="1">
      <c r="C5" s="66"/>
      <c r="D5" s="66"/>
      <c r="E5" s="66"/>
      <c r="I5" s="368" t="s">
        <v>46</v>
      </c>
      <c r="K5" s="66"/>
      <c r="L5" s="66"/>
      <c r="M5" s="66"/>
      <c r="N5" s="66"/>
      <c r="O5" s="66"/>
      <c r="P5" s="66"/>
    </row>
    <row r="6" spans="2:18" s="57" customFormat="1" ht="32.25" customHeight="1">
      <c r="B6" s="1144" t="s">
        <v>2</v>
      </c>
      <c r="C6" s="1146" t="s">
        <v>26</v>
      </c>
      <c r="D6" s="364" t="s">
        <v>389</v>
      </c>
      <c r="E6" s="365" t="s">
        <v>395</v>
      </c>
      <c r="F6" s="1148" t="s">
        <v>838</v>
      </c>
      <c r="G6" s="1134" t="s">
        <v>827</v>
      </c>
      <c r="H6" s="1134" t="s">
        <v>828</v>
      </c>
      <c r="I6" s="1141" t="s">
        <v>833</v>
      </c>
      <c r="J6" s="74"/>
      <c r="K6" s="74"/>
      <c r="L6" s="74"/>
      <c r="M6" s="74"/>
      <c r="N6" s="74"/>
      <c r="O6" s="2"/>
      <c r="P6" s="28"/>
      <c r="Q6" s="28"/>
      <c r="R6" s="28"/>
    </row>
    <row r="7" spans="2:18" s="57" customFormat="1" ht="26.25" customHeight="1" thickBot="1">
      <c r="B7" s="1145"/>
      <c r="C7" s="1147"/>
      <c r="D7" s="366" t="s">
        <v>752</v>
      </c>
      <c r="E7" s="367" t="s">
        <v>752</v>
      </c>
      <c r="F7" s="1149"/>
      <c r="G7" s="1135"/>
      <c r="H7" s="1135"/>
      <c r="I7" s="1142"/>
      <c r="J7" s="28"/>
      <c r="K7" s="28"/>
      <c r="L7" s="28"/>
      <c r="M7" s="28"/>
      <c r="N7" s="28"/>
      <c r="O7" s="28"/>
      <c r="P7" s="28"/>
      <c r="Q7" s="28"/>
      <c r="R7" s="28"/>
    </row>
    <row r="8" spans="2:18" s="165" customFormat="1" ht="33" customHeight="1">
      <c r="B8" s="353" t="s">
        <v>84</v>
      </c>
      <c r="C8" s="361" t="s">
        <v>27</v>
      </c>
      <c r="D8" s="168"/>
      <c r="E8" s="354"/>
      <c r="F8" s="168"/>
      <c r="G8" s="95"/>
      <c r="H8" s="95"/>
      <c r="I8" s="98"/>
      <c r="J8" s="122"/>
      <c r="K8" s="122"/>
      <c r="L8" s="122"/>
      <c r="M8" s="122"/>
      <c r="N8" s="122"/>
      <c r="O8" s="122"/>
      <c r="P8" s="122"/>
      <c r="Q8" s="122"/>
      <c r="R8" s="122"/>
    </row>
    <row r="9" spans="2:18" s="165" customFormat="1" ht="33" customHeight="1">
      <c r="B9" s="355" t="s">
        <v>85</v>
      </c>
      <c r="C9" s="362" t="s">
        <v>28</v>
      </c>
      <c r="D9" s="182"/>
      <c r="E9" s="356"/>
      <c r="F9" s="94"/>
      <c r="G9" s="81"/>
      <c r="H9" s="81"/>
      <c r="I9" s="82"/>
      <c r="J9" s="122"/>
      <c r="K9" s="122"/>
      <c r="L9" s="122"/>
      <c r="M9" s="122"/>
      <c r="N9" s="122"/>
      <c r="O9" s="122"/>
      <c r="P9" s="122"/>
      <c r="Q9" s="122"/>
      <c r="R9" s="122"/>
    </row>
    <row r="10" spans="2:18" s="165" customFormat="1" ht="33" customHeight="1">
      <c r="B10" s="355" t="s">
        <v>86</v>
      </c>
      <c r="C10" s="362" t="s">
        <v>29</v>
      </c>
      <c r="D10" s="94"/>
      <c r="E10" s="357"/>
      <c r="F10" s="94"/>
      <c r="G10" s="81"/>
      <c r="H10" s="81"/>
      <c r="I10" s="82"/>
      <c r="J10" s="122"/>
      <c r="K10" s="122"/>
      <c r="L10" s="122"/>
      <c r="M10" s="122"/>
      <c r="N10" s="122"/>
      <c r="O10" s="122"/>
      <c r="P10" s="122"/>
      <c r="Q10" s="122"/>
      <c r="R10" s="122"/>
    </row>
    <row r="11" spans="2:18" s="165" customFormat="1" ht="33" customHeight="1">
      <c r="B11" s="355" t="s">
        <v>87</v>
      </c>
      <c r="C11" s="362" t="s">
        <v>30</v>
      </c>
      <c r="D11" s="94"/>
      <c r="E11" s="357"/>
      <c r="F11" s="94"/>
      <c r="G11" s="81"/>
      <c r="H11" s="81"/>
      <c r="I11" s="82"/>
      <c r="J11" s="122"/>
      <c r="K11" s="122"/>
      <c r="L11" s="122"/>
      <c r="M11" s="122"/>
      <c r="N11" s="122"/>
      <c r="O11" s="122"/>
      <c r="P11" s="122"/>
      <c r="Q11" s="122"/>
      <c r="R11" s="122"/>
    </row>
    <row r="12" spans="2:18" s="165" customFormat="1" ht="33" customHeight="1">
      <c r="B12" s="355" t="s">
        <v>88</v>
      </c>
      <c r="C12" s="362" t="s">
        <v>66</v>
      </c>
      <c r="D12" s="94">
        <v>800000</v>
      </c>
      <c r="E12" s="357">
        <v>750000</v>
      </c>
      <c r="F12" s="94">
        <v>200000</v>
      </c>
      <c r="G12" s="81">
        <v>400000</v>
      </c>
      <c r="H12" s="81">
        <v>600000</v>
      </c>
      <c r="I12" s="82">
        <v>800000</v>
      </c>
      <c r="J12" s="122"/>
      <c r="K12" s="122"/>
      <c r="L12" s="122"/>
      <c r="M12" s="122"/>
      <c r="N12" s="122"/>
      <c r="O12" s="122"/>
      <c r="P12" s="122"/>
      <c r="Q12" s="122"/>
      <c r="R12" s="122"/>
    </row>
    <row r="13" spans="2:18" s="165" customFormat="1" ht="33" customHeight="1">
      <c r="B13" s="355" t="s">
        <v>89</v>
      </c>
      <c r="C13" s="362" t="s">
        <v>31</v>
      </c>
      <c r="D13" s="94">
        <v>1190000</v>
      </c>
      <c r="E13" s="357">
        <v>900000</v>
      </c>
      <c r="F13" s="94">
        <v>297500</v>
      </c>
      <c r="G13" s="81">
        <v>595000</v>
      </c>
      <c r="H13" s="81">
        <v>892500</v>
      </c>
      <c r="I13" s="82">
        <v>1190000</v>
      </c>
      <c r="J13" s="122"/>
      <c r="K13" s="122"/>
      <c r="L13" s="122"/>
      <c r="M13" s="122"/>
      <c r="N13" s="122"/>
      <c r="O13" s="122"/>
      <c r="P13" s="122"/>
      <c r="Q13" s="122"/>
      <c r="R13" s="122"/>
    </row>
    <row r="14" spans="2:18" s="165" customFormat="1" ht="33" customHeight="1" thickBot="1">
      <c r="B14" s="358" t="s">
        <v>90</v>
      </c>
      <c r="C14" s="363" t="s">
        <v>23</v>
      </c>
      <c r="D14" s="359"/>
      <c r="E14" s="360"/>
      <c r="F14" s="130"/>
      <c r="G14" s="83"/>
      <c r="H14" s="83"/>
      <c r="I14" s="84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2:18">
      <c r="B15" s="187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67"/>
  <sheetViews>
    <sheetView showGridLines="0" workbookViewId="0">
      <selection activeCell="E64" sqref="E64:E65"/>
    </sheetView>
  </sheetViews>
  <sheetFormatPr defaultRowHeight="15.75"/>
  <cols>
    <col min="1" max="1" width="3.42578125" style="48" customWidth="1"/>
    <col min="2" max="2" width="59.5703125" style="48" customWidth="1"/>
    <col min="3" max="3" width="12.5703125" style="48" customWidth="1"/>
    <col min="4" max="5" width="17.85546875" style="48" customWidth="1"/>
    <col min="6" max="16384" width="9.140625" style="48"/>
  </cols>
  <sheetData>
    <row r="1" spans="1:5">
      <c r="E1" s="59" t="s">
        <v>350</v>
      </c>
    </row>
    <row r="2" spans="1:5" s="4" customFormat="1" ht="21.75" customHeight="1">
      <c r="B2" s="878" t="s">
        <v>43</v>
      </c>
      <c r="C2" s="878"/>
      <c r="D2" s="878"/>
      <c r="E2" s="878"/>
    </row>
    <row r="3" spans="1:5" s="4" customFormat="1" ht="14.25" customHeight="1">
      <c r="B3" s="879" t="s">
        <v>800</v>
      </c>
      <c r="C3" s="879"/>
      <c r="D3" s="879"/>
      <c r="E3" s="879"/>
    </row>
    <row r="4" spans="1:5" ht="16.5" thickBot="1">
      <c r="E4" s="49" t="s">
        <v>198</v>
      </c>
    </row>
    <row r="5" spans="1:5" ht="39" customHeight="1">
      <c r="A5" s="54"/>
      <c r="B5" s="393" t="s">
        <v>666</v>
      </c>
      <c r="C5" s="394" t="s">
        <v>40</v>
      </c>
      <c r="D5" s="395" t="s">
        <v>811</v>
      </c>
      <c r="E5" s="396" t="s">
        <v>812</v>
      </c>
    </row>
    <row r="6" spans="1:5" ht="16.5" thickBot="1">
      <c r="A6" s="54"/>
      <c r="B6" s="45">
        <v>1</v>
      </c>
      <c r="C6" s="29">
        <v>2</v>
      </c>
      <c r="D6" s="72">
        <v>3</v>
      </c>
      <c r="E6" s="73">
        <v>4</v>
      </c>
    </row>
    <row r="7" spans="1:5" s="65" customFormat="1" ht="20.100000000000001" customHeight="1">
      <c r="A7" s="720"/>
      <c r="B7" s="721" t="s">
        <v>667</v>
      </c>
      <c r="C7" s="722"/>
      <c r="D7" s="723"/>
      <c r="E7" s="724"/>
    </row>
    <row r="8" spans="1:5" s="65" customFormat="1" ht="20.100000000000001" customHeight="1">
      <c r="A8" s="720"/>
      <c r="B8" s="725" t="s">
        <v>668</v>
      </c>
      <c r="C8" s="383">
        <v>3001</v>
      </c>
      <c r="D8" s="381">
        <f>SUM(D9:D12)</f>
        <v>247400</v>
      </c>
      <c r="E8" s="381">
        <f>SUM(E9:E12)</f>
        <v>189154</v>
      </c>
    </row>
    <row r="9" spans="1:5" s="65" customFormat="1" ht="20.100000000000001" customHeight="1">
      <c r="A9" s="720"/>
      <c r="B9" s="726" t="s">
        <v>669</v>
      </c>
      <c r="C9" s="16">
        <v>3002</v>
      </c>
      <c r="D9" s="85">
        <v>225100</v>
      </c>
      <c r="E9" s="815">
        <v>170904</v>
      </c>
    </row>
    <row r="10" spans="1:5" s="65" customFormat="1" ht="20.100000000000001" customHeight="1">
      <c r="A10" s="720"/>
      <c r="B10" s="726" t="s">
        <v>670</v>
      </c>
      <c r="C10" s="16">
        <v>3003</v>
      </c>
      <c r="D10" s="85"/>
      <c r="E10" s="815"/>
    </row>
    <row r="11" spans="1:5" s="65" customFormat="1" ht="20.100000000000001" customHeight="1">
      <c r="A11" s="720"/>
      <c r="B11" s="726" t="s">
        <v>671</v>
      </c>
      <c r="C11" s="16">
        <v>3004</v>
      </c>
      <c r="D11" s="85">
        <v>3300</v>
      </c>
      <c r="E11" s="815">
        <v>50</v>
      </c>
    </row>
    <row r="12" spans="1:5" s="65" customFormat="1" ht="20.100000000000001" customHeight="1">
      <c r="A12" s="720"/>
      <c r="B12" s="726" t="s">
        <v>771</v>
      </c>
      <c r="C12" s="16">
        <v>3005</v>
      </c>
      <c r="D12" s="85">
        <v>19000</v>
      </c>
      <c r="E12" s="815">
        <v>18200</v>
      </c>
    </row>
    <row r="13" spans="1:5" s="65" customFormat="1" ht="20.100000000000001" customHeight="1">
      <c r="A13" s="720"/>
      <c r="B13" s="725" t="s">
        <v>672</v>
      </c>
      <c r="C13" s="383">
        <v>3006</v>
      </c>
      <c r="D13" s="381">
        <f>SUM(D14:D20)</f>
        <v>237955</v>
      </c>
      <c r="E13" s="381">
        <f>SUM(E14:E20)</f>
        <v>194361</v>
      </c>
    </row>
    <row r="14" spans="1:5" s="65" customFormat="1" ht="20.100000000000001" customHeight="1">
      <c r="A14" s="720"/>
      <c r="B14" s="726" t="s">
        <v>673</v>
      </c>
      <c r="C14" s="16">
        <v>3007</v>
      </c>
      <c r="D14" s="85">
        <v>149200</v>
      </c>
      <c r="E14" s="815">
        <v>145868</v>
      </c>
    </row>
    <row r="15" spans="1:5" s="65" customFormat="1" ht="20.100000000000001" customHeight="1">
      <c r="A15" s="720"/>
      <c r="B15" s="726" t="s">
        <v>674</v>
      </c>
      <c r="C15" s="16">
        <v>3008</v>
      </c>
      <c r="D15" s="85"/>
      <c r="E15" s="815"/>
    </row>
    <row r="16" spans="1:5" s="65" customFormat="1" ht="20.100000000000001" customHeight="1">
      <c r="A16" s="720"/>
      <c r="B16" s="726" t="s">
        <v>675</v>
      </c>
      <c r="C16" s="16">
        <v>3009</v>
      </c>
      <c r="D16" s="85">
        <v>86566</v>
      </c>
      <c r="E16" s="815">
        <v>47213</v>
      </c>
    </row>
    <row r="17" spans="1:5" s="65" customFormat="1" ht="20.100000000000001" customHeight="1">
      <c r="A17" s="720"/>
      <c r="B17" s="726" t="s">
        <v>676</v>
      </c>
      <c r="C17" s="16">
        <v>3010</v>
      </c>
      <c r="D17" s="85">
        <v>800</v>
      </c>
      <c r="E17" s="815">
        <v>520</v>
      </c>
    </row>
    <row r="18" spans="1:5" s="65" customFormat="1" ht="20.100000000000001" customHeight="1">
      <c r="A18" s="720"/>
      <c r="B18" s="726" t="s">
        <v>677</v>
      </c>
      <c r="C18" s="16">
        <v>3011</v>
      </c>
      <c r="D18" s="85"/>
      <c r="E18" s="815"/>
    </row>
    <row r="19" spans="1:5" s="65" customFormat="1" ht="20.100000000000001" customHeight="1">
      <c r="A19" s="720"/>
      <c r="B19" s="726" t="s">
        <v>678</v>
      </c>
      <c r="C19" s="16">
        <v>3012</v>
      </c>
      <c r="D19" s="85">
        <v>589</v>
      </c>
      <c r="E19" s="815">
        <v>190</v>
      </c>
    </row>
    <row r="20" spans="1:5" s="65" customFormat="1" ht="20.100000000000001" customHeight="1">
      <c r="A20" s="720"/>
      <c r="B20" s="726" t="s">
        <v>679</v>
      </c>
      <c r="C20" s="16">
        <v>3013</v>
      </c>
      <c r="D20" s="85">
        <v>800</v>
      </c>
      <c r="E20" s="815">
        <v>570</v>
      </c>
    </row>
    <row r="21" spans="1:5" s="65" customFormat="1" ht="20.100000000000001" customHeight="1">
      <c r="A21" s="720"/>
      <c r="B21" s="726" t="s">
        <v>769</v>
      </c>
      <c r="C21" s="16">
        <v>3014</v>
      </c>
      <c r="D21" s="85"/>
      <c r="E21" s="815"/>
    </row>
    <row r="22" spans="1:5" s="65" customFormat="1" ht="20.100000000000001" customHeight="1">
      <c r="A22" s="720"/>
      <c r="B22" s="726" t="s">
        <v>680</v>
      </c>
      <c r="C22" s="16">
        <v>3015</v>
      </c>
      <c r="D22" s="85">
        <f>SUM(D8-D13)</f>
        <v>9445</v>
      </c>
      <c r="E22" s="85"/>
    </row>
    <row r="23" spans="1:5" s="65" customFormat="1" ht="20.100000000000001" customHeight="1">
      <c r="A23" s="720"/>
      <c r="B23" s="726" t="s">
        <v>681</v>
      </c>
      <c r="C23" s="16">
        <v>3016</v>
      </c>
      <c r="D23" s="85"/>
      <c r="E23" s="815">
        <v>5207</v>
      </c>
    </row>
    <row r="24" spans="1:5" s="65" customFormat="1" ht="20.100000000000001" customHeight="1">
      <c r="A24" s="720"/>
      <c r="B24" s="727" t="s">
        <v>790</v>
      </c>
      <c r="C24" s="16"/>
      <c r="D24" s="85"/>
      <c r="E24" s="815"/>
    </row>
    <row r="25" spans="1:5" s="65" customFormat="1" ht="20.100000000000001" customHeight="1">
      <c r="A25" s="720"/>
      <c r="B25" s="725" t="s">
        <v>132</v>
      </c>
      <c r="C25" s="383">
        <v>3017</v>
      </c>
      <c r="D25" s="381">
        <v>0</v>
      </c>
      <c r="E25" s="816"/>
    </row>
    <row r="26" spans="1:5" s="65" customFormat="1" ht="20.100000000000001" customHeight="1">
      <c r="A26" s="720"/>
      <c r="B26" s="726" t="s">
        <v>683</v>
      </c>
      <c r="C26" s="16">
        <v>3018</v>
      </c>
      <c r="D26" s="85"/>
      <c r="E26" s="815"/>
    </row>
    <row r="27" spans="1:5" s="65" customFormat="1" ht="27.75" customHeight="1">
      <c r="A27" s="720"/>
      <c r="B27" s="726" t="s">
        <v>684</v>
      </c>
      <c r="C27" s="16">
        <v>3019</v>
      </c>
      <c r="D27" s="85"/>
      <c r="E27" s="815"/>
    </row>
    <row r="28" spans="1:5" s="65" customFormat="1" ht="20.100000000000001" customHeight="1">
      <c r="A28" s="720"/>
      <c r="B28" s="726" t="s">
        <v>685</v>
      </c>
      <c r="C28" s="16">
        <v>3020</v>
      </c>
      <c r="D28" s="85"/>
      <c r="E28" s="815"/>
    </row>
    <row r="29" spans="1:5" s="65" customFormat="1" ht="20.100000000000001" customHeight="1">
      <c r="A29" s="720"/>
      <c r="B29" s="726" t="s">
        <v>686</v>
      </c>
      <c r="C29" s="16">
        <v>3021</v>
      </c>
      <c r="D29" s="85"/>
      <c r="E29" s="815"/>
    </row>
    <row r="30" spans="1:5" s="65" customFormat="1" ht="20.100000000000001" customHeight="1">
      <c r="A30" s="720"/>
      <c r="B30" s="726" t="s">
        <v>32</v>
      </c>
      <c r="C30" s="16">
        <v>3022</v>
      </c>
      <c r="D30" s="85"/>
      <c r="E30" s="815"/>
    </row>
    <row r="31" spans="1:5" s="65" customFormat="1" ht="20.100000000000001" customHeight="1">
      <c r="A31" s="720"/>
      <c r="B31" s="725" t="s">
        <v>133</v>
      </c>
      <c r="C31" s="383">
        <v>3023</v>
      </c>
      <c r="D31" s="381">
        <v>7500</v>
      </c>
      <c r="E31" s="816">
        <v>4800</v>
      </c>
    </row>
    <row r="32" spans="1:5" s="65" customFormat="1" ht="20.100000000000001" customHeight="1">
      <c r="A32" s="720"/>
      <c r="B32" s="726" t="s">
        <v>687</v>
      </c>
      <c r="C32" s="16">
        <v>3024</v>
      </c>
      <c r="D32" s="85"/>
      <c r="E32" s="815"/>
    </row>
    <row r="33" spans="1:5" s="65" customFormat="1" ht="34.5" customHeight="1">
      <c r="A33" s="720"/>
      <c r="B33" s="726" t="s">
        <v>688</v>
      </c>
      <c r="C33" s="16">
        <v>3025</v>
      </c>
      <c r="D33" s="85">
        <v>7500</v>
      </c>
      <c r="E33" s="815">
        <v>4800</v>
      </c>
    </row>
    <row r="34" spans="1:5" s="65" customFormat="1" ht="20.100000000000001" customHeight="1">
      <c r="A34" s="720"/>
      <c r="B34" s="726" t="s">
        <v>689</v>
      </c>
      <c r="C34" s="16">
        <v>3026</v>
      </c>
      <c r="D34" s="85"/>
      <c r="E34" s="815"/>
    </row>
    <row r="35" spans="1:5" s="65" customFormat="1" ht="20.100000000000001" customHeight="1">
      <c r="A35" s="720"/>
      <c r="B35" s="726" t="s">
        <v>690</v>
      </c>
      <c r="C35" s="16">
        <v>3027</v>
      </c>
      <c r="D35" s="85"/>
      <c r="E35" s="815"/>
    </row>
    <row r="36" spans="1:5" s="65" customFormat="1" ht="20.100000000000001" customHeight="1">
      <c r="A36" s="720"/>
      <c r="B36" s="726" t="s">
        <v>691</v>
      </c>
      <c r="C36" s="16">
        <v>3028</v>
      </c>
      <c r="D36" s="85">
        <v>7500</v>
      </c>
      <c r="E36" s="815">
        <v>4800</v>
      </c>
    </row>
    <row r="37" spans="1:5" s="65" customFormat="1" ht="22.5" customHeight="1">
      <c r="A37" s="720"/>
      <c r="B37" s="727" t="s">
        <v>692</v>
      </c>
      <c r="C37" s="16"/>
      <c r="D37" s="85"/>
      <c r="E37" s="815"/>
    </row>
    <row r="38" spans="1:5" s="65" customFormat="1" ht="20.100000000000001" customHeight="1">
      <c r="A38" s="720"/>
      <c r="B38" s="725" t="s">
        <v>693</v>
      </c>
      <c r="C38" s="383">
        <v>3029</v>
      </c>
      <c r="D38" s="381">
        <v>0</v>
      </c>
      <c r="E38" s="816"/>
    </row>
    <row r="39" spans="1:5" s="65" customFormat="1" ht="20.100000000000001" customHeight="1">
      <c r="A39" s="720"/>
      <c r="B39" s="726" t="s">
        <v>33</v>
      </c>
      <c r="C39" s="16">
        <v>3030</v>
      </c>
      <c r="D39" s="85"/>
      <c r="E39" s="815"/>
    </row>
    <row r="40" spans="1:5" s="65" customFormat="1" ht="20.100000000000001" customHeight="1">
      <c r="A40" s="720"/>
      <c r="B40" s="726" t="s">
        <v>694</v>
      </c>
      <c r="C40" s="16">
        <v>3031</v>
      </c>
      <c r="D40" s="85"/>
      <c r="E40" s="815"/>
    </row>
    <row r="41" spans="1:5" s="65" customFormat="1" ht="20.100000000000001" customHeight="1">
      <c r="A41" s="720"/>
      <c r="B41" s="726" t="s">
        <v>695</v>
      </c>
      <c r="C41" s="16">
        <v>3032</v>
      </c>
      <c r="D41" s="85"/>
      <c r="E41" s="815"/>
    </row>
    <row r="42" spans="1:5" s="65" customFormat="1" ht="20.100000000000001" customHeight="1">
      <c r="A42" s="720"/>
      <c r="B42" s="726" t="s">
        <v>696</v>
      </c>
      <c r="C42" s="16">
        <v>3033</v>
      </c>
      <c r="D42" s="85"/>
      <c r="E42" s="815"/>
    </row>
    <row r="43" spans="1:5" s="65" customFormat="1" ht="20.100000000000001" customHeight="1">
      <c r="A43" s="720"/>
      <c r="B43" s="726" t="s">
        <v>697</v>
      </c>
      <c r="C43" s="16">
        <v>3034</v>
      </c>
      <c r="D43" s="85"/>
      <c r="E43" s="815"/>
    </row>
    <row r="44" spans="1:5" s="65" customFormat="1" ht="20.100000000000001" customHeight="1">
      <c r="A44" s="720"/>
      <c r="B44" s="726" t="s">
        <v>698</v>
      </c>
      <c r="C44" s="16">
        <v>3035</v>
      </c>
      <c r="D44" s="85"/>
      <c r="E44" s="815"/>
    </row>
    <row r="45" spans="1:5" s="65" customFormat="1" ht="20.100000000000001" customHeight="1">
      <c r="A45" s="720"/>
      <c r="B45" s="726" t="s">
        <v>770</v>
      </c>
      <c r="C45" s="16">
        <v>3036</v>
      </c>
      <c r="D45" s="85"/>
      <c r="E45" s="815"/>
    </row>
    <row r="46" spans="1:5" s="65" customFormat="1" ht="20.100000000000001" customHeight="1">
      <c r="A46" s="720"/>
      <c r="B46" s="725" t="s">
        <v>699</v>
      </c>
      <c r="C46" s="383">
        <v>3037</v>
      </c>
      <c r="D46" s="381">
        <v>1200</v>
      </c>
      <c r="E46" s="816">
        <v>1060</v>
      </c>
    </row>
    <row r="47" spans="1:5" s="65" customFormat="1" ht="20.100000000000001" customHeight="1">
      <c r="A47" s="720"/>
      <c r="B47" s="726" t="s">
        <v>700</v>
      </c>
      <c r="C47" s="16">
        <v>3038</v>
      </c>
      <c r="D47" s="85"/>
      <c r="E47" s="815"/>
    </row>
    <row r="48" spans="1:5" s="65" customFormat="1" ht="20.100000000000001" customHeight="1">
      <c r="A48" s="720"/>
      <c r="B48" s="726" t="s">
        <v>694</v>
      </c>
      <c r="C48" s="16">
        <v>3039</v>
      </c>
      <c r="D48" s="85">
        <v>1200</v>
      </c>
      <c r="E48" s="815">
        <v>1060</v>
      </c>
    </row>
    <row r="49" spans="1:5" s="65" customFormat="1" ht="20.100000000000001" customHeight="1">
      <c r="A49" s="720"/>
      <c r="B49" s="726" t="s">
        <v>695</v>
      </c>
      <c r="C49" s="16">
        <v>3040</v>
      </c>
      <c r="D49" s="85"/>
      <c r="E49" s="815"/>
    </row>
    <row r="50" spans="1:5" s="65" customFormat="1" ht="20.100000000000001" customHeight="1">
      <c r="A50" s="720"/>
      <c r="B50" s="726" t="s">
        <v>696</v>
      </c>
      <c r="C50" s="16">
        <v>3041</v>
      </c>
      <c r="D50" s="85"/>
      <c r="E50" s="815"/>
    </row>
    <row r="51" spans="1:5" s="65" customFormat="1" ht="20.100000000000001" customHeight="1">
      <c r="A51" s="720"/>
      <c r="B51" s="726" t="s">
        <v>697</v>
      </c>
      <c r="C51" s="16">
        <v>3042</v>
      </c>
      <c r="D51" s="85"/>
      <c r="E51" s="815"/>
    </row>
    <row r="52" spans="1:5" s="65" customFormat="1" ht="20.100000000000001" customHeight="1">
      <c r="A52" s="720"/>
      <c r="B52" s="726" t="s">
        <v>701</v>
      </c>
      <c r="C52" s="16">
        <v>3043</v>
      </c>
      <c r="D52" s="85"/>
      <c r="E52" s="815"/>
    </row>
    <row r="53" spans="1:5" s="65" customFormat="1" ht="20.100000000000001" customHeight="1">
      <c r="A53" s="720"/>
      <c r="B53" s="726" t="s">
        <v>702</v>
      </c>
      <c r="C53" s="16">
        <v>3044</v>
      </c>
      <c r="D53" s="85"/>
      <c r="E53" s="815"/>
    </row>
    <row r="54" spans="1:5" s="65" customFormat="1" ht="20.100000000000001" customHeight="1">
      <c r="A54" s="720"/>
      <c r="B54" s="726" t="s">
        <v>703</v>
      </c>
      <c r="C54" s="16">
        <v>3045</v>
      </c>
      <c r="D54" s="85"/>
      <c r="E54" s="815"/>
    </row>
    <row r="55" spans="1:5" s="65" customFormat="1" ht="20.100000000000001" customHeight="1">
      <c r="A55" s="720"/>
      <c r="B55" s="726" t="s">
        <v>704</v>
      </c>
      <c r="C55" s="16">
        <v>3046</v>
      </c>
      <c r="D55" s="85"/>
      <c r="E55" s="815"/>
    </row>
    <row r="56" spans="1:5" s="65" customFormat="1" ht="20.100000000000001" customHeight="1">
      <c r="A56" s="720"/>
      <c r="B56" s="726" t="s">
        <v>705</v>
      </c>
      <c r="C56" s="16">
        <v>3047</v>
      </c>
      <c r="D56" s="85">
        <v>1200</v>
      </c>
      <c r="E56" s="815">
        <v>1060</v>
      </c>
    </row>
    <row r="57" spans="1:5" s="65" customFormat="1" ht="20.100000000000001" customHeight="1">
      <c r="A57" s="720"/>
      <c r="B57" s="727" t="s">
        <v>706</v>
      </c>
      <c r="C57" s="16">
        <v>3048</v>
      </c>
      <c r="D57" s="85">
        <f>SUM(D8+D25+D38)</f>
        <v>247400</v>
      </c>
      <c r="E57" s="719">
        <f>SUM(E8+E25+E38)</f>
        <v>189154</v>
      </c>
    </row>
    <row r="58" spans="1:5" s="65" customFormat="1" ht="20.100000000000001" customHeight="1">
      <c r="A58" s="720"/>
      <c r="B58" s="727" t="s">
        <v>707</v>
      </c>
      <c r="C58" s="16">
        <v>3049</v>
      </c>
      <c r="D58" s="85">
        <f>SUM(D13+D31+D46)</f>
        <v>246655</v>
      </c>
      <c r="E58" s="719">
        <f>SUM(E13+E31+E46)</f>
        <v>200221</v>
      </c>
    </row>
    <row r="59" spans="1:5" s="65" customFormat="1" ht="20.100000000000001" customHeight="1">
      <c r="A59" s="720"/>
      <c r="B59" s="725" t="s">
        <v>708</v>
      </c>
      <c r="C59" s="383">
        <v>3050</v>
      </c>
      <c r="D59" s="381">
        <f>SUM(D57-D58)</f>
        <v>745</v>
      </c>
      <c r="E59" s="814"/>
    </row>
    <row r="60" spans="1:5" s="65" customFormat="1" ht="20.100000000000001" customHeight="1">
      <c r="A60" s="720"/>
      <c r="B60" s="725" t="s">
        <v>709</v>
      </c>
      <c r="C60" s="383">
        <v>3051</v>
      </c>
      <c r="D60" s="381"/>
      <c r="E60" s="816">
        <v>11067</v>
      </c>
    </row>
    <row r="61" spans="1:5" s="65" customFormat="1" ht="20.100000000000001" customHeight="1">
      <c r="A61" s="720"/>
      <c r="B61" s="725" t="s">
        <v>710</v>
      </c>
      <c r="C61" s="383">
        <v>3052</v>
      </c>
      <c r="D61" s="381">
        <v>17021</v>
      </c>
      <c r="E61" s="816">
        <v>12004</v>
      </c>
    </row>
    <row r="62" spans="1:5" s="65" customFormat="1" ht="24" customHeight="1">
      <c r="A62" s="720"/>
      <c r="B62" s="727" t="s">
        <v>711</v>
      </c>
      <c r="C62" s="16">
        <v>3053</v>
      </c>
      <c r="D62" s="719"/>
      <c r="E62" s="815"/>
    </row>
    <row r="63" spans="1:5" s="65" customFormat="1" ht="24" customHeight="1">
      <c r="A63" s="720"/>
      <c r="B63" s="727" t="s">
        <v>795</v>
      </c>
      <c r="C63" s="16">
        <v>3054</v>
      </c>
      <c r="D63" s="719"/>
      <c r="E63" s="815"/>
    </row>
    <row r="64" spans="1:5" s="65" customFormat="1" ht="20.100000000000001" customHeight="1">
      <c r="B64" s="728" t="s">
        <v>712</v>
      </c>
      <c r="C64" s="880">
        <v>3055</v>
      </c>
      <c r="D64" s="882">
        <f>SUM(D59+D61)</f>
        <v>17766</v>
      </c>
      <c r="E64" s="882">
        <f>SUM(E59-E60+E61)</f>
        <v>937</v>
      </c>
    </row>
    <row r="65" spans="2:5" s="65" customFormat="1" ht="13.5" customHeight="1" thickBot="1">
      <c r="B65" s="729" t="s">
        <v>713</v>
      </c>
      <c r="C65" s="881"/>
      <c r="D65" s="883"/>
      <c r="E65" s="883"/>
    </row>
    <row r="66" spans="2:5">
      <c r="B66" s="50"/>
    </row>
    <row r="67" spans="2:5">
      <c r="B67" s="50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9" tint="0.79998168889431442"/>
  </sheetPr>
  <dimension ref="A1:J23"/>
  <sheetViews>
    <sheetView showGridLines="0" workbookViewId="0">
      <selection activeCell="H9" sqref="H9"/>
    </sheetView>
  </sheetViews>
  <sheetFormatPr defaultRowHeight="15.75"/>
  <cols>
    <col min="1" max="1" width="0.7109375" style="653" customWidth="1"/>
    <col min="2" max="2" width="35.5703125" style="653" customWidth="1"/>
    <col min="3" max="3" width="12.85546875" style="653" customWidth="1"/>
    <col min="4" max="4" width="10.7109375" style="653" customWidth="1"/>
    <col min="5" max="8" width="17.7109375" style="653" customWidth="1"/>
    <col min="9" max="9" width="34" style="653" customWidth="1"/>
    <col min="10" max="10" width="45.140625" style="653" customWidth="1"/>
    <col min="11" max="11" width="59.85546875" style="653" customWidth="1"/>
    <col min="12" max="16384" width="9.140625" style="653"/>
  </cols>
  <sheetData>
    <row r="1" spans="1:10">
      <c r="J1" s="654" t="s">
        <v>663</v>
      </c>
    </row>
    <row r="3" spans="1:10" ht="20.25" customHeight="1">
      <c r="B3" s="884" t="s">
        <v>717</v>
      </c>
      <c r="C3" s="884"/>
      <c r="D3" s="884"/>
      <c r="E3" s="884"/>
      <c r="F3" s="884"/>
      <c r="G3" s="884"/>
      <c r="H3" s="884"/>
      <c r="I3" s="884"/>
      <c r="J3" s="884"/>
    </row>
    <row r="4" spans="1:10" ht="16.5" thickBot="1"/>
    <row r="5" spans="1:10" ht="21.75" customHeight="1" thickBot="1">
      <c r="B5" s="885" t="s">
        <v>718</v>
      </c>
      <c r="C5" s="887" t="s">
        <v>719</v>
      </c>
      <c r="D5" s="889" t="s">
        <v>720</v>
      </c>
      <c r="E5" s="891" t="s">
        <v>721</v>
      </c>
      <c r="F5" s="892"/>
      <c r="G5" s="892"/>
      <c r="H5" s="893"/>
      <c r="I5" s="885" t="s">
        <v>722</v>
      </c>
      <c r="J5" s="887" t="s">
        <v>723</v>
      </c>
    </row>
    <row r="6" spans="1:10" ht="30.75" customHeight="1" thickBot="1">
      <c r="B6" s="886"/>
      <c r="C6" s="888"/>
      <c r="D6" s="890"/>
      <c r="E6" s="655" t="s">
        <v>720</v>
      </c>
      <c r="F6" s="656" t="s">
        <v>761</v>
      </c>
      <c r="G6" s="656" t="s">
        <v>797</v>
      </c>
      <c r="H6" s="657" t="s">
        <v>813</v>
      </c>
      <c r="I6" s="886"/>
      <c r="J6" s="888"/>
    </row>
    <row r="7" spans="1:10" ht="45.75" customHeight="1">
      <c r="A7" s="658"/>
      <c r="B7" s="761" t="s">
        <v>899</v>
      </c>
      <c r="C7" s="762" t="s">
        <v>900</v>
      </c>
      <c r="D7" s="763">
        <v>2023</v>
      </c>
      <c r="E7" s="764">
        <v>0.84</v>
      </c>
      <c r="F7" s="765">
        <v>0.86</v>
      </c>
      <c r="G7" s="766">
        <v>0.89</v>
      </c>
      <c r="H7" s="767">
        <v>0.92</v>
      </c>
      <c r="I7" s="768" t="s">
        <v>901</v>
      </c>
      <c r="J7" s="769" t="s">
        <v>909</v>
      </c>
    </row>
    <row r="8" spans="1:10" ht="42" customHeight="1">
      <c r="A8" s="658"/>
      <c r="B8" s="761" t="s">
        <v>902</v>
      </c>
      <c r="C8" s="770" t="s">
        <v>903</v>
      </c>
      <c r="D8" s="763">
        <v>2023</v>
      </c>
      <c r="E8" s="771">
        <v>6780</v>
      </c>
      <c r="F8" s="772">
        <v>7000</v>
      </c>
      <c r="G8" s="773">
        <v>7250</v>
      </c>
      <c r="H8" s="774">
        <v>7500</v>
      </c>
      <c r="I8" s="775" t="s">
        <v>901</v>
      </c>
      <c r="J8" s="776" t="s">
        <v>904</v>
      </c>
    </row>
    <row r="9" spans="1:10" ht="37.5" customHeight="1">
      <c r="A9" s="658"/>
      <c r="B9" s="761" t="s">
        <v>905</v>
      </c>
      <c r="C9" s="777" t="s">
        <v>906</v>
      </c>
      <c r="D9" s="763">
        <v>2023</v>
      </c>
      <c r="E9" s="771">
        <v>6</v>
      </c>
      <c r="F9" s="772">
        <v>6</v>
      </c>
      <c r="G9" s="773">
        <v>7</v>
      </c>
      <c r="H9" s="774">
        <v>7</v>
      </c>
      <c r="I9" s="775" t="s">
        <v>907</v>
      </c>
      <c r="J9" s="776" t="s">
        <v>908</v>
      </c>
    </row>
    <row r="10" spans="1:10" ht="20.100000000000001" customHeight="1">
      <c r="A10" s="658"/>
      <c r="B10" s="662"/>
      <c r="C10" s="663"/>
      <c r="D10" s="664"/>
      <c r="E10" s="665"/>
      <c r="F10" s="666"/>
      <c r="G10" s="667"/>
      <c r="H10" s="668"/>
      <c r="I10" s="669"/>
      <c r="J10" s="670"/>
    </row>
    <row r="11" spans="1:10" ht="20.100000000000001" customHeight="1">
      <c r="A11" s="658"/>
      <c r="B11" s="662"/>
      <c r="C11" s="663"/>
      <c r="D11" s="664"/>
      <c r="E11" s="665"/>
      <c r="F11" s="666"/>
      <c r="G11" s="667"/>
      <c r="H11" s="668"/>
      <c r="I11" s="669"/>
      <c r="J11" s="670"/>
    </row>
    <row r="12" spans="1:10" ht="20.100000000000001" customHeight="1">
      <c r="A12" s="658"/>
      <c r="B12" s="662"/>
      <c r="C12" s="663"/>
      <c r="D12" s="664"/>
      <c r="E12" s="665"/>
      <c r="F12" s="666"/>
      <c r="G12" s="667"/>
      <c r="H12" s="668"/>
      <c r="I12" s="669"/>
      <c r="J12" s="670"/>
    </row>
    <row r="13" spans="1:10" ht="20.100000000000001" customHeight="1">
      <c r="A13" s="658"/>
      <c r="B13" s="662"/>
      <c r="C13" s="663"/>
      <c r="D13" s="664"/>
      <c r="E13" s="665"/>
      <c r="F13" s="666"/>
      <c r="G13" s="667"/>
      <c r="H13" s="668"/>
      <c r="I13" s="669"/>
      <c r="J13" s="670"/>
    </row>
    <row r="14" spans="1:10" ht="20.100000000000001" customHeight="1">
      <c r="A14" s="658"/>
      <c r="B14" s="671"/>
      <c r="C14" s="672"/>
      <c r="D14" s="659"/>
      <c r="E14" s="673"/>
      <c r="F14" s="660"/>
      <c r="G14" s="661"/>
      <c r="H14" s="674"/>
      <c r="I14" s="675"/>
      <c r="J14" s="670"/>
    </row>
    <row r="15" spans="1:10" ht="20.100000000000001" customHeight="1">
      <c r="A15" s="658"/>
      <c r="B15" s="662"/>
      <c r="C15" s="663"/>
      <c r="D15" s="664"/>
      <c r="E15" s="665"/>
      <c r="F15" s="666"/>
      <c r="G15" s="667"/>
      <c r="H15" s="668"/>
      <c r="I15" s="669"/>
      <c r="J15" s="670"/>
    </row>
    <row r="16" spans="1:10" ht="20.100000000000001" customHeight="1">
      <c r="A16" s="658"/>
      <c r="B16" s="662"/>
      <c r="C16" s="663"/>
      <c r="D16" s="664"/>
      <c r="E16" s="665"/>
      <c r="F16" s="666"/>
      <c r="G16" s="667"/>
      <c r="H16" s="668"/>
      <c r="I16" s="669"/>
      <c r="J16" s="670"/>
    </row>
    <row r="17" spans="1:10" ht="20.100000000000001" customHeight="1">
      <c r="A17" s="658"/>
      <c r="B17" s="662"/>
      <c r="C17" s="663"/>
      <c r="D17" s="664"/>
      <c r="E17" s="665"/>
      <c r="F17" s="666"/>
      <c r="G17" s="667"/>
      <c r="H17" s="668"/>
      <c r="I17" s="669"/>
      <c r="J17" s="670"/>
    </row>
    <row r="18" spans="1:10" ht="20.100000000000001" customHeight="1">
      <c r="A18" s="658"/>
      <c r="B18" s="662"/>
      <c r="C18" s="663"/>
      <c r="D18" s="664"/>
      <c r="E18" s="665"/>
      <c r="F18" s="666"/>
      <c r="G18" s="667"/>
      <c r="H18" s="668"/>
      <c r="I18" s="669"/>
      <c r="J18" s="670"/>
    </row>
    <row r="19" spans="1:10" ht="20.100000000000001" customHeight="1">
      <c r="A19" s="658"/>
      <c r="B19" s="662"/>
      <c r="C19" s="663"/>
      <c r="D19" s="664"/>
      <c r="E19" s="665"/>
      <c r="F19" s="666"/>
      <c r="G19" s="667"/>
      <c r="H19" s="668"/>
      <c r="I19" s="669"/>
      <c r="J19" s="670"/>
    </row>
    <row r="20" spans="1:10" ht="20.100000000000001" customHeight="1">
      <c r="A20" s="658"/>
      <c r="B20" s="662"/>
      <c r="C20" s="663"/>
      <c r="D20" s="664"/>
      <c r="E20" s="665"/>
      <c r="F20" s="666"/>
      <c r="G20" s="667"/>
      <c r="H20" s="668"/>
      <c r="I20" s="669"/>
      <c r="J20" s="670"/>
    </row>
    <row r="21" spans="1:10" ht="20.100000000000001" customHeight="1" thickBot="1">
      <c r="A21" s="658"/>
      <c r="B21" s="676"/>
      <c r="C21" s="677"/>
      <c r="D21" s="678"/>
      <c r="E21" s="679"/>
      <c r="F21" s="680"/>
      <c r="G21" s="681"/>
      <c r="H21" s="682"/>
      <c r="I21" s="683"/>
      <c r="J21" s="684"/>
    </row>
    <row r="22" spans="1:10">
      <c r="J22" s="685"/>
    </row>
    <row r="23" spans="1:10">
      <c r="B23" s="686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M76"/>
  <sheetViews>
    <sheetView showGridLines="0" topLeftCell="A58" workbookViewId="0">
      <selection activeCell="F13" sqref="F13"/>
    </sheetView>
  </sheetViews>
  <sheetFormatPr defaultRowHeight="15.75"/>
  <cols>
    <col min="1" max="1" width="1.28515625" style="691" customWidth="1"/>
    <col min="2" max="2" width="33.7109375" style="691" customWidth="1"/>
    <col min="3" max="3" width="6.42578125" style="691" customWidth="1"/>
    <col min="4" max="4" width="22.42578125" style="691" customWidth="1"/>
    <col min="5" max="5" width="6.42578125" style="691" customWidth="1"/>
    <col min="6" max="6" width="22.42578125" style="691" customWidth="1"/>
    <col min="7" max="7" width="6.42578125" style="691" customWidth="1"/>
    <col min="8" max="8" width="18.42578125" style="691" customWidth="1"/>
    <col min="9" max="9" width="21" style="691" customWidth="1"/>
    <col min="10" max="10" width="50.28515625" style="691" customWidth="1"/>
    <col min="11" max="11" width="9.140625" style="691" customWidth="1"/>
    <col min="12" max="16384" width="9.140625" style="691"/>
  </cols>
  <sheetData>
    <row r="1" spans="1:13" s="687" customFormat="1" ht="13.5" customHeight="1">
      <c r="B1" s="688"/>
      <c r="C1" s="688"/>
      <c r="D1" s="688"/>
      <c r="E1" s="688"/>
      <c r="F1" s="688"/>
      <c r="G1" s="688"/>
      <c r="H1" s="688"/>
      <c r="I1" s="688"/>
      <c r="J1" s="894" t="s">
        <v>749</v>
      </c>
    </row>
    <row r="2" spans="1:13" s="687" customFormat="1" ht="13.5" customHeight="1">
      <c r="A2" s="687">
        <v>1</v>
      </c>
      <c r="B2" s="688" t="s">
        <v>724</v>
      </c>
      <c r="C2" s="688">
        <v>1</v>
      </c>
      <c r="D2" s="688" t="s">
        <v>725</v>
      </c>
      <c r="E2" s="688"/>
      <c r="F2" s="688"/>
      <c r="G2" s="688"/>
      <c r="H2" s="688"/>
      <c r="I2" s="688"/>
      <c r="J2" s="894"/>
    </row>
    <row r="3" spans="1:13" s="687" customFormat="1" ht="18" customHeight="1">
      <c r="A3" s="687">
        <v>2</v>
      </c>
      <c r="B3" s="688" t="s">
        <v>726</v>
      </c>
      <c r="C3" s="688">
        <v>2</v>
      </c>
      <c r="D3" s="688" t="s">
        <v>727</v>
      </c>
      <c r="E3" s="688"/>
      <c r="F3" s="688"/>
      <c r="G3" s="688"/>
      <c r="H3" s="688"/>
      <c r="I3" s="688"/>
      <c r="J3" s="894"/>
    </row>
    <row r="4" spans="1:13" s="687" customFormat="1" ht="22.5" customHeight="1">
      <c r="A4" s="687">
        <v>3</v>
      </c>
      <c r="B4" s="689" t="s">
        <v>728</v>
      </c>
      <c r="C4" s="688">
        <v>3</v>
      </c>
      <c r="D4" s="688" t="s">
        <v>729</v>
      </c>
      <c r="E4" s="688"/>
      <c r="F4" s="688"/>
      <c r="G4" s="688"/>
      <c r="H4" s="689"/>
      <c r="I4" s="689"/>
      <c r="J4" s="689"/>
      <c r="K4" s="690"/>
      <c r="L4" s="690"/>
    </row>
    <row r="5" spans="1:13" ht="18">
      <c r="B5" s="895" t="s">
        <v>748</v>
      </c>
      <c r="C5" s="895"/>
      <c r="D5" s="895"/>
      <c r="E5" s="895"/>
      <c r="F5" s="895"/>
      <c r="G5" s="895"/>
      <c r="H5" s="895"/>
      <c r="I5" s="895"/>
      <c r="J5" s="895"/>
    </row>
    <row r="6" spans="1:13" ht="9" customHeight="1" thickBot="1">
      <c r="B6" s="692"/>
      <c r="C6" s="692"/>
      <c r="D6" s="692"/>
      <c r="E6" s="692"/>
      <c r="F6" s="692"/>
      <c r="G6" s="692"/>
      <c r="H6" s="692"/>
      <c r="I6" s="692"/>
      <c r="J6" s="692"/>
    </row>
    <row r="7" spans="1:13" ht="39.75" customHeight="1" thickBot="1">
      <c r="A7" s="693"/>
      <c r="B7" s="896" t="s">
        <v>730</v>
      </c>
      <c r="C7" s="898" t="s">
        <v>731</v>
      </c>
      <c r="D7" s="896"/>
      <c r="E7" s="899" t="s">
        <v>732</v>
      </c>
      <c r="F7" s="900"/>
      <c r="G7" s="901" t="s">
        <v>733</v>
      </c>
      <c r="H7" s="902"/>
      <c r="I7" s="903" t="s">
        <v>750</v>
      </c>
      <c r="J7" s="903" t="s">
        <v>751</v>
      </c>
    </row>
    <row r="8" spans="1:13" ht="27.75" customHeight="1" thickBot="1">
      <c r="A8" s="693"/>
      <c r="B8" s="897"/>
      <c r="C8" s="694" t="s">
        <v>734</v>
      </c>
      <c r="D8" s="695" t="s">
        <v>735</v>
      </c>
      <c r="E8" s="694" t="s">
        <v>734</v>
      </c>
      <c r="F8" s="696" t="s">
        <v>736</v>
      </c>
      <c r="G8" s="697" t="s">
        <v>737</v>
      </c>
      <c r="H8" s="717" t="s">
        <v>738</v>
      </c>
      <c r="I8" s="904"/>
      <c r="J8" s="904"/>
    </row>
    <row r="9" spans="1:13" ht="60.75" thickBot="1">
      <c r="A9" s="693"/>
      <c r="B9" s="799" t="s">
        <v>997</v>
      </c>
      <c r="C9" s="785">
        <v>1</v>
      </c>
      <c r="D9" s="801" t="str">
        <f t="shared" ref="D9:D40" si="0">IF(C9=1,$B$2,IF(C9=2,$B$3,IF(C9=3,$B$4," ")))</f>
        <v>Ниска вероватноћа</v>
      </c>
      <c r="E9" s="784">
        <v>2</v>
      </c>
      <c r="F9" s="782" t="str">
        <f t="shared" ref="F9:F40" si="1">IF(E9=1,$D$2,IF(E9=2,$D$3,IF(E9=3,$D$4," ")))</f>
        <v>Умерен утицај</v>
      </c>
      <c r="G9" s="783">
        <f t="shared" ref="G9:G40" si="2">IF(C9*E9=0," ",C9*E9)</f>
        <v>2</v>
      </c>
      <c r="H9" s="801" t="str">
        <f t="shared" ref="H9:H40" si="3">IF(G9=1,"Низак ризик",IF(G9=2,"Умерен ризик",IF(G9=3,"Умерен ризик",IF(G9=4,"Умерен ризик",IF(G9=6,"Висок ризик",IF(G9=9,"Критичан ризик"," "))))))</f>
        <v>Умерен ризик</v>
      </c>
      <c r="I9" s="800" t="s">
        <v>986</v>
      </c>
      <c r="J9" s="794" t="s">
        <v>994</v>
      </c>
      <c r="M9" s="698"/>
    </row>
    <row r="10" spans="1:13" ht="75.75" thickBot="1">
      <c r="A10" s="693"/>
      <c r="B10" s="799" t="s">
        <v>996</v>
      </c>
      <c r="C10" s="785">
        <v>1</v>
      </c>
      <c r="D10" s="782" t="str">
        <f t="shared" si="0"/>
        <v>Ниска вероватноћа</v>
      </c>
      <c r="E10" s="784">
        <v>1</v>
      </c>
      <c r="F10" s="782" t="str">
        <f t="shared" si="1"/>
        <v>Низак утицај</v>
      </c>
      <c r="G10" s="783">
        <f t="shared" si="2"/>
        <v>1</v>
      </c>
      <c r="H10" s="782" t="str">
        <f t="shared" si="3"/>
        <v>Низак ризик</v>
      </c>
      <c r="I10" s="797" t="s">
        <v>995</v>
      </c>
      <c r="J10" s="794" t="s">
        <v>994</v>
      </c>
    </row>
    <row r="11" spans="1:13" ht="75.75" thickBot="1">
      <c r="A11" s="693"/>
      <c r="B11" s="799" t="s">
        <v>993</v>
      </c>
      <c r="C11" s="785">
        <v>1</v>
      </c>
      <c r="D11" s="782" t="str">
        <f t="shared" si="0"/>
        <v>Ниска вероватноћа</v>
      </c>
      <c r="E11" s="784">
        <v>2</v>
      </c>
      <c r="F11" s="782" t="str">
        <f t="shared" si="1"/>
        <v>Умерен утицај</v>
      </c>
      <c r="G11" s="783">
        <f t="shared" si="2"/>
        <v>2</v>
      </c>
      <c r="H11" s="782" t="str">
        <f t="shared" si="3"/>
        <v>Умерен ризик</v>
      </c>
      <c r="I11" s="797" t="s">
        <v>986</v>
      </c>
      <c r="J11" s="794" t="s">
        <v>990</v>
      </c>
    </row>
    <row r="12" spans="1:13" ht="60.75" thickBot="1">
      <c r="A12" s="693"/>
      <c r="B12" s="799" t="s">
        <v>992</v>
      </c>
      <c r="C12" s="785">
        <v>1</v>
      </c>
      <c r="D12" s="782" t="str">
        <f t="shared" si="0"/>
        <v>Ниска вероватноћа</v>
      </c>
      <c r="E12" s="784">
        <v>3</v>
      </c>
      <c r="F12" s="782" t="str">
        <f t="shared" si="1"/>
        <v>Висок утицај</v>
      </c>
      <c r="G12" s="783">
        <f t="shared" si="2"/>
        <v>3</v>
      </c>
      <c r="H12" s="782" t="str">
        <f t="shared" si="3"/>
        <v>Умерен ризик</v>
      </c>
      <c r="I12" s="797" t="s">
        <v>986</v>
      </c>
      <c r="J12" s="794" t="s">
        <v>990</v>
      </c>
    </row>
    <row r="13" spans="1:13" ht="60.75" thickBot="1">
      <c r="A13" s="693"/>
      <c r="B13" s="799" t="s">
        <v>991</v>
      </c>
      <c r="C13" s="785">
        <v>1</v>
      </c>
      <c r="D13" s="782" t="str">
        <f t="shared" si="0"/>
        <v>Ниска вероватноћа</v>
      </c>
      <c r="E13" s="784">
        <v>3</v>
      </c>
      <c r="F13" s="782" t="str">
        <f t="shared" si="1"/>
        <v>Висок утицај</v>
      </c>
      <c r="G13" s="783">
        <f t="shared" si="2"/>
        <v>3</v>
      </c>
      <c r="H13" s="782" t="str">
        <f t="shared" si="3"/>
        <v>Умерен ризик</v>
      </c>
      <c r="I13" s="797" t="s">
        <v>986</v>
      </c>
      <c r="J13" s="794" t="s">
        <v>990</v>
      </c>
    </row>
    <row r="14" spans="1:13" ht="120.75" thickBot="1">
      <c r="A14" s="693"/>
      <c r="B14" s="799" t="s">
        <v>989</v>
      </c>
      <c r="C14" s="785">
        <v>2</v>
      </c>
      <c r="D14" s="782" t="str">
        <f t="shared" si="0"/>
        <v>Умерена вероватноћа</v>
      </c>
      <c r="E14" s="784">
        <v>2</v>
      </c>
      <c r="F14" s="782" t="str">
        <f t="shared" si="1"/>
        <v>Умерен утицај</v>
      </c>
      <c r="G14" s="783">
        <f t="shared" si="2"/>
        <v>4</v>
      </c>
      <c r="H14" s="782" t="str">
        <f t="shared" si="3"/>
        <v>Умерен ризик</v>
      </c>
      <c r="I14" s="797" t="s">
        <v>986</v>
      </c>
      <c r="J14" s="794" t="s">
        <v>988</v>
      </c>
    </row>
    <row r="15" spans="1:13" ht="75.75" thickBot="1">
      <c r="A15" s="693"/>
      <c r="B15" s="798" t="s">
        <v>987</v>
      </c>
      <c r="C15" s="785">
        <v>1</v>
      </c>
      <c r="D15" s="782" t="str">
        <f t="shared" si="0"/>
        <v>Ниска вероватноћа</v>
      </c>
      <c r="E15" s="784">
        <v>2</v>
      </c>
      <c r="F15" s="782" t="str">
        <f t="shared" si="1"/>
        <v>Умерен утицај</v>
      </c>
      <c r="G15" s="783">
        <f t="shared" si="2"/>
        <v>2</v>
      </c>
      <c r="H15" s="782" t="str">
        <f t="shared" si="3"/>
        <v>Умерен ризик</v>
      </c>
      <c r="I15" s="797" t="s">
        <v>986</v>
      </c>
      <c r="J15" s="794" t="s">
        <v>982</v>
      </c>
    </row>
    <row r="16" spans="1:13" ht="90.75" thickBot="1">
      <c r="A16" s="693"/>
      <c r="B16" s="790" t="s">
        <v>985</v>
      </c>
      <c r="C16" s="785">
        <v>1</v>
      </c>
      <c r="D16" s="782" t="str">
        <f t="shared" si="0"/>
        <v>Ниска вероватноћа</v>
      </c>
      <c r="E16" s="784">
        <v>2</v>
      </c>
      <c r="F16" s="782" t="str">
        <f t="shared" si="1"/>
        <v>Умерен утицај</v>
      </c>
      <c r="G16" s="783">
        <f t="shared" si="2"/>
        <v>2</v>
      </c>
      <c r="H16" s="782" t="str">
        <f t="shared" si="3"/>
        <v>Умерен ризик</v>
      </c>
      <c r="I16" s="781">
        <v>1000</v>
      </c>
      <c r="J16" s="789" t="s">
        <v>982</v>
      </c>
    </row>
    <row r="17" spans="1:10" ht="75.75" thickBot="1">
      <c r="A17" s="693"/>
      <c r="B17" s="790" t="s">
        <v>984</v>
      </c>
      <c r="C17" s="785">
        <v>1</v>
      </c>
      <c r="D17" s="782" t="str">
        <f t="shared" si="0"/>
        <v>Ниска вероватноћа</v>
      </c>
      <c r="E17" s="784">
        <v>2</v>
      </c>
      <c r="F17" s="782" t="str">
        <f t="shared" si="1"/>
        <v>Умерен утицај</v>
      </c>
      <c r="G17" s="783">
        <f t="shared" si="2"/>
        <v>2</v>
      </c>
      <c r="H17" s="782" t="str">
        <f t="shared" si="3"/>
        <v>Умерен ризик</v>
      </c>
      <c r="I17" s="781">
        <v>1000</v>
      </c>
      <c r="J17" s="789" t="s">
        <v>982</v>
      </c>
    </row>
    <row r="18" spans="1:10" ht="60.75" thickBot="1">
      <c r="A18" s="693"/>
      <c r="B18" s="790" t="s">
        <v>983</v>
      </c>
      <c r="C18" s="785">
        <v>1</v>
      </c>
      <c r="D18" s="782" t="str">
        <f t="shared" si="0"/>
        <v>Ниска вероватноћа</v>
      </c>
      <c r="E18" s="784">
        <v>2</v>
      </c>
      <c r="F18" s="782" t="str">
        <f t="shared" si="1"/>
        <v>Умерен утицај</v>
      </c>
      <c r="G18" s="783">
        <f t="shared" si="2"/>
        <v>2</v>
      </c>
      <c r="H18" s="782" t="str">
        <f t="shared" si="3"/>
        <v>Умерен ризик</v>
      </c>
      <c r="I18" s="781">
        <v>1000</v>
      </c>
      <c r="J18" s="789" t="s">
        <v>982</v>
      </c>
    </row>
    <row r="19" spans="1:10" ht="75.75" thickBot="1">
      <c r="A19" s="693"/>
      <c r="B19" s="790" t="s">
        <v>981</v>
      </c>
      <c r="C19" s="785">
        <v>1</v>
      </c>
      <c r="D19" s="782" t="str">
        <f t="shared" si="0"/>
        <v>Ниска вероватноћа</v>
      </c>
      <c r="E19" s="784">
        <v>3</v>
      </c>
      <c r="F19" s="782" t="str">
        <f t="shared" si="1"/>
        <v>Висок утицај</v>
      </c>
      <c r="G19" s="783">
        <f t="shared" si="2"/>
        <v>3</v>
      </c>
      <c r="H19" s="782" t="str">
        <f t="shared" si="3"/>
        <v>Умерен ризик</v>
      </c>
      <c r="I19" s="781">
        <v>1000</v>
      </c>
      <c r="J19" s="794" t="s">
        <v>979</v>
      </c>
    </row>
    <row r="20" spans="1:10" ht="75.75" thickBot="1">
      <c r="A20" s="693"/>
      <c r="B20" s="790" t="s">
        <v>980</v>
      </c>
      <c r="C20" s="785">
        <v>1</v>
      </c>
      <c r="D20" s="782" t="str">
        <f t="shared" si="0"/>
        <v>Ниска вероватноћа</v>
      </c>
      <c r="E20" s="784">
        <v>2</v>
      </c>
      <c r="F20" s="782" t="str">
        <f t="shared" si="1"/>
        <v>Умерен утицај</v>
      </c>
      <c r="G20" s="783">
        <f t="shared" si="2"/>
        <v>2</v>
      </c>
      <c r="H20" s="782" t="str">
        <f t="shared" si="3"/>
        <v>Умерен ризик</v>
      </c>
      <c r="I20" s="781">
        <v>1000</v>
      </c>
      <c r="J20" s="794" t="s">
        <v>979</v>
      </c>
    </row>
    <row r="21" spans="1:10" ht="60.75" thickBot="1">
      <c r="A21" s="693"/>
      <c r="B21" s="790" t="s">
        <v>978</v>
      </c>
      <c r="C21" s="785">
        <v>1</v>
      </c>
      <c r="D21" s="782" t="str">
        <f t="shared" si="0"/>
        <v>Ниска вероватноћа</v>
      </c>
      <c r="E21" s="784">
        <v>2</v>
      </c>
      <c r="F21" s="782" t="str">
        <f t="shared" si="1"/>
        <v>Умерен утицај</v>
      </c>
      <c r="G21" s="783">
        <f t="shared" si="2"/>
        <v>2</v>
      </c>
      <c r="H21" s="782" t="str">
        <f t="shared" si="3"/>
        <v>Умерен ризик</v>
      </c>
      <c r="I21" s="781">
        <v>1000</v>
      </c>
      <c r="J21" s="794" t="s">
        <v>977</v>
      </c>
    </row>
    <row r="22" spans="1:10" ht="75.75" thickBot="1">
      <c r="A22" s="693"/>
      <c r="B22" s="790" t="s">
        <v>976</v>
      </c>
      <c r="C22" s="785">
        <v>2</v>
      </c>
      <c r="D22" s="782" t="str">
        <f t="shared" si="0"/>
        <v>Умерена вероватноћа</v>
      </c>
      <c r="E22" s="784">
        <v>2</v>
      </c>
      <c r="F22" s="782" t="str">
        <f t="shared" si="1"/>
        <v>Умерен утицај</v>
      </c>
      <c r="G22" s="783">
        <f t="shared" si="2"/>
        <v>4</v>
      </c>
      <c r="H22" s="782" t="str">
        <f t="shared" si="3"/>
        <v>Умерен ризик</v>
      </c>
      <c r="I22" s="781">
        <v>1000</v>
      </c>
      <c r="J22" s="794" t="s">
        <v>975</v>
      </c>
    </row>
    <row r="23" spans="1:10" ht="126.75" thickBot="1">
      <c r="A23" s="693"/>
      <c r="B23" s="791" t="s">
        <v>974</v>
      </c>
      <c r="C23" s="785">
        <v>1</v>
      </c>
      <c r="D23" s="782" t="str">
        <f t="shared" si="0"/>
        <v>Ниска вероватноћа</v>
      </c>
      <c r="E23" s="784">
        <v>2</v>
      </c>
      <c r="F23" s="782" t="str">
        <f t="shared" si="1"/>
        <v>Умерен утицај</v>
      </c>
      <c r="G23" s="783">
        <f t="shared" si="2"/>
        <v>2</v>
      </c>
      <c r="H23" s="782" t="str">
        <f t="shared" si="3"/>
        <v>Умерен ризик</v>
      </c>
      <c r="I23" s="781">
        <v>1000</v>
      </c>
      <c r="J23" s="796" t="s">
        <v>973</v>
      </c>
    </row>
    <row r="24" spans="1:10" ht="105.75" thickBot="1">
      <c r="A24" s="693"/>
      <c r="B24" s="790" t="s">
        <v>972</v>
      </c>
      <c r="C24" s="785">
        <v>1</v>
      </c>
      <c r="D24" s="782" t="str">
        <f t="shared" si="0"/>
        <v>Ниска вероватноћа</v>
      </c>
      <c r="E24" s="784">
        <v>3</v>
      </c>
      <c r="F24" s="782" t="str">
        <f t="shared" si="1"/>
        <v>Висок утицај</v>
      </c>
      <c r="G24" s="783">
        <f t="shared" si="2"/>
        <v>3</v>
      </c>
      <c r="H24" s="782" t="str">
        <f t="shared" si="3"/>
        <v>Умерен ризик</v>
      </c>
      <c r="I24" s="781">
        <v>1000</v>
      </c>
      <c r="J24" s="794" t="s">
        <v>971</v>
      </c>
    </row>
    <row r="25" spans="1:10" ht="60.75" thickBot="1">
      <c r="A25" s="693"/>
      <c r="B25" s="790" t="s">
        <v>969</v>
      </c>
      <c r="C25" s="785">
        <v>1</v>
      </c>
      <c r="D25" s="782" t="str">
        <f t="shared" si="0"/>
        <v>Ниска вероватноћа</v>
      </c>
      <c r="E25" s="784">
        <v>3</v>
      </c>
      <c r="F25" s="782" t="str">
        <f t="shared" si="1"/>
        <v>Висок утицај</v>
      </c>
      <c r="G25" s="783">
        <f t="shared" si="2"/>
        <v>3</v>
      </c>
      <c r="H25" s="782" t="str">
        <f t="shared" si="3"/>
        <v>Умерен ризик</v>
      </c>
      <c r="I25" s="781">
        <v>1000</v>
      </c>
      <c r="J25" s="794" t="s">
        <v>970</v>
      </c>
    </row>
    <row r="26" spans="1:10" ht="63.75" thickBot="1">
      <c r="A26" s="693"/>
      <c r="B26" s="790" t="s">
        <v>969</v>
      </c>
      <c r="C26" s="785">
        <v>1</v>
      </c>
      <c r="D26" s="782" t="str">
        <f t="shared" si="0"/>
        <v>Ниска вероватноћа</v>
      </c>
      <c r="E26" s="784">
        <v>3</v>
      </c>
      <c r="F26" s="782" t="str">
        <f t="shared" si="1"/>
        <v>Висок утицај</v>
      </c>
      <c r="G26" s="783">
        <f t="shared" si="2"/>
        <v>3</v>
      </c>
      <c r="H26" s="782" t="str">
        <f t="shared" si="3"/>
        <v>Умерен ризик</v>
      </c>
      <c r="I26" s="781">
        <v>1000</v>
      </c>
      <c r="J26" s="794" t="s">
        <v>968</v>
      </c>
    </row>
    <row r="27" spans="1:10" ht="78.75">
      <c r="A27" s="693"/>
      <c r="B27" s="793" t="s">
        <v>967</v>
      </c>
      <c r="C27" s="785">
        <v>1</v>
      </c>
      <c r="D27" s="782" t="str">
        <f t="shared" si="0"/>
        <v>Ниска вероватноћа</v>
      </c>
      <c r="E27" s="784">
        <v>2</v>
      </c>
      <c r="F27" s="782" t="str">
        <f t="shared" si="1"/>
        <v>Умерен утицај</v>
      </c>
      <c r="G27" s="783">
        <f t="shared" si="2"/>
        <v>2</v>
      </c>
      <c r="H27" s="782" t="str">
        <f t="shared" si="3"/>
        <v>Умерен ризик</v>
      </c>
      <c r="I27" s="781">
        <v>1000</v>
      </c>
      <c r="J27" s="796" t="s">
        <v>966</v>
      </c>
    </row>
    <row r="28" spans="1:10" ht="63.75" thickBot="1">
      <c r="A28" s="693"/>
      <c r="B28" s="791" t="s">
        <v>965</v>
      </c>
      <c r="C28" s="785">
        <v>2</v>
      </c>
      <c r="D28" s="782" t="str">
        <f t="shared" si="0"/>
        <v>Умерена вероватноћа</v>
      </c>
      <c r="E28" s="784">
        <v>2</v>
      </c>
      <c r="F28" s="782" t="str">
        <f t="shared" si="1"/>
        <v>Умерен утицај</v>
      </c>
      <c r="G28" s="783">
        <f t="shared" si="2"/>
        <v>4</v>
      </c>
      <c r="H28" s="782" t="str">
        <f t="shared" si="3"/>
        <v>Умерен ризик</v>
      </c>
      <c r="I28" s="781">
        <v>1000</v>
      </c>
      <c r="J28" s="796" t="s">
        <v>964</v>
      </c>
    </row>
    <row r="29" spans="1:10" ht="75.75" thickBot="1">
      <c r="A29" s="693"/>
      <c r="B29" s="790" t="s">
        <v>963</v>
      </c>
      <c r="C29" s="785">
        <v>2</v>
      </c>
      <c r="D29" s="782" t="str">
        <f t="shared" si="0"/>
        <v>Умерена вероватноћа</v>
      </c>
      <c r="E29" s="784">
        <v>2</v>
      </c>
      <c r="F29" s="782" t="str">
        <f t="shared" si="1"/>
        <v>Умерен утицај</v>
      </c>
      <c r="G29" s="783">
        <f t="shared" si="2"/>
        <v>4</v>
      </c>
      <c r="H29" s="782" t="str">
        <f t="shared" si="3"/>
        <v>Умерен ризик</v>
      </c>
      <c r="I29" s="781">
        <v>1000</v>
      </c>
      <c r="J29" s="794" t="s">
        <v>961</v>
      </c>
    </row>
    <row r="30" spans="1:10" ht="90.75" thickBot="1">
      <c r="A30" s="693"/>
      <c r="B30" s="790" t="s">
        <v>962</v>
      </c>
      <c r="C30" s="785">
        <v>1</v>
      </c>
      <c r="D30" s="782" t="str">
        <f t="shared" si="0"/>
        <v>Ниска вероватноћа</v>
      </c>
      <c r="E30" s="784">
        <v>3</v>
      </c>
      <c r="F30" s="782" t="str">
        <f t="shared" si="1"/>
        <v>Висок утицај</v>
      </c>
      <c r="G30" s="783">
        <f t="shared" si="2"/>
        <v>3</v>
      </c>
      <c r="H30" s="782" t="str">
        <f t="shared" si="3"/>
        <v>Умерен ризик</v>
      </c>
      <c r="I30" s="781">
        <v>1000</v>
      </c>
      <c r="J30" s="794" t="s">
        <v>961</v>
      </c>
    </row>
    <row r="31" spans="1:10" ht="75.75" thickBot="1">
      <c r="A31" s="693"/>
      <c r="B31" s="790" t="s">
        <v>960</v>
      </c>
      <c r="C31" s="785">
        <v>1</v>
      </c>
      <c r="D31" s="782" t="str">
        <f t="shared" si="0"/>
        <v>Ниска вероватноћа</v>
      </c>
      <c r="E31" s="784">
        <v>3</v>
      </c>
      <c r="F31" s="782" t="str">
        <f t="shared" si="1"/>
        <v>Висок утицај</v>
      </c>
      <c r="G31" s="783">
        <f t="shared" si="2"/>
        <v>3</v>
      </c>
      <c r="H31" s="782" t="str">
        <f t="shared" si="3"/>
        <v>Умерен ризик</v>
      </c>
      <c r="I31" s="781">
        <v>0</v>
      </c>
      <c r="J31" s="794" t="s">
        <v>959</v>
      </c>
    </row>
    <row r="32" spans="1:10" ht="180.75" thickBot="1">
      <c r="A32" s="693"/>
      <c r="B32" s="790" t="s">
        <v>958</v>
      </c>
      <c r="C32" s="785">
        <v>1</v>
      </c>
      <c r="D32" s="782" t="str">
        <f t="shared" si="0"/>
        <v>Ниска вероватноћа</v>
      </c>
      <c r="E32" s="784">
        <v>3</v>
      </c>
      <c r="F32" s="782" t="str">
        <f t="shared" si="1"/>
        <v>Висок утицај</v>
      </c>
      <c r="G32" s="783">
        <f t="shared" si="2"/>
        <v>3</v>
      </c>
      <c r="H32" s="782" t="str">
        <f t="shared" si="3"/>
        <v>Умерен ризик</v>
      </c>
      <c r="I32" s="781">
        <v>1000</v>
      </c>
      <c r="J32" s="794" t="s">
        <v>957</v>
      </c>
    </row>
    <row r="33" spans="1:10" ht="120.75" thickBot="1">
      <c r="A33" s="693"/>
      <c r="B33" s="790" t="s">
        <v>956</v>
      </c>
      <c r="C33" s="785">
        <v>1</v>
      </c>
      <c r="D33" s="782" t="str">
        <f t="shared" si="0"/>
        <v>Ниска вероватноћа</v>
      </c>
      <c r="E33" s="784">
        <v>3</v>
      </c>
      <c r="F33" s="782" t="str">
        <f t="shared" si="1"/>
        <v>Висок утицај</v>
      </c>
      <c r="G33" s="783">
        <f t="shared" si="2"/>
        <v>3</v>
      </c>
      <c r="H33" s="782" t="str">
        <f t="shared" si="3"/>
        <v>Умерен ризик</v>
      </c>
      <c r="I33" s="781">
        <v>1000</v>
      </c>
      <c r="J33" s="789" t="s">
        <v>954</v>
      </c>
    </row>
    <row r="34" spans="1:10" ht="90.75" thickBot="1">
      <c r="A34" s="693"/>
      <c r="B34" s="790" t="s">
        <v>955</v>
      </c>
      <c r="C34" s="785">
        <v>1</v>
      </c>
      <c r="D34" s="782" t="str">
        <f t="shared" si="0"/>
        <v>Ниска вероватноћа</v>
      </c>
      <c r="E34" s="784">
        <v>3</v>
      </c>
      <c r="F34" s="782" t="str">
        <f t="shared" si="1"/>
        <v>Висок утицај</v>
      </c>
      <c r="G34" s="783">
        <f t="shared" si="2"/>
        <v>3</v>
      </c>
      <c r="H34" s="782" t="str">
        <f t="shared" si="3"/>
        <v>Умерен ризик</v>
      </c>
      <c r="I34" s="781">
        <v>1000</v>
      </c>
      <c r="J34" s="789" t="s">
        <v>954</v>
      </c>
    </row>
    <row r="35" spans="1:10" ht="60.75" thickBot="1">
      <c r="A35" s="693"/>
      <c r="B35" s="790" t="s">
        <v>953</v>
      </c>
      <c r="C35" s="785">
        <v>1</v>
      </c>
      <c r="D35" s="782" t="str">
        <f t="shared" si="0"/>
        <v>Ниска вероватноћа</v>
      </c>
      <c r="E35" s="784">
        <v>2</v>
      </c>
      <c r="F35" s="782" t="str">
        <f t="shared" si="1"/>
        <v>Умерен утицај</v>
      </c>
      <c r="G35" s="783">
        <f t="shared" si="2"/>
        <v>2</v>
      </c>
      <c r="H35" s="782" t="str">
        <f t="shared" si="3"/>
        <v>Умерен ризик</v>
      </c>
      <c r="I35" s="781">
        <v>1000</v>
      </c>
      <c r="J35" s="794" t="s">
        <v>950</v>
      </c>
    </row>
    <row r="36" spans="1:10" ht="45.75" thickBot="1">
      <c r="A36" s="693"/>
      <c r="B36" s="790" t="s">
        <v>952</v>
      </c>
      <c r="C36" s="785">
        <v>1</v>
      </c>
      <c r="D36" s="782" t="str">
        <f t="shared" si="0"/>
        <v>Ниска вероватноћа</v>
      </c>
      <c r="E36" s="784">
        <v>2</v>
      </c>
      <c r="F36" s="782" t="str">
        <f t="shared" si="1"/>
        <v>Умерен утицај</v>
      </c>
      <c r="G36" s="783">
        <f t="shared" si="2"/>
        <v>2</v>
      </c>
      <c r="H36" s="782" t="str">
        <f t="shared" si="3"/>
        <v>Умерен ризик</v>
      </c>
      <c r="I36" s="781">
        <v>1000</v>
      </c>
      <c r="J36" s="794" t="s">
        <v>950</v>
      </c>
    </row>
    <row r="37" spans="1:10" ht="90.75" thickBot="1">
      <c r="A37" s="693"/>
      <c r="B37" s="795" t="s">
        <v>951</v>
      </c>
      <c r="C37" s="785">
        <v>1</v>
      </c>
      <c r="D37" s="782" t="str">
        <f t="shared" si="0"/>
        <v>Ниска вероватноћа</v>
      </c>
      <c r="E37" s="784">
        <v>2</v>
      </c>
      <c r="F37" s="782" t="str">
        <f t="shared" si="1"/>
        <v>Умерен утицај</v>
      </c>
      <c r="G37" s="783">
        <f t="shared" si="2"/>
        <v>2</v>
      </c>
      <c r="H37" s="782" t="str">
        <f t="shared" si="3"/>
        <v>Умерен ризик</v>
      </c>
      <c r="I37" s="781">
        <v>1000</v>
      </c>
      <c r="J37" s="794" t="s">
        <v>950</v>
      </c>
    </row>
    <row r="38" spans="1:10" ht="60.75" thickBot="1">
      <c r="A38" s="693"/>
      <c r="B38" s="790" t="s">
        <v>949</v>
      </c>
      <c r="C38" s="785">
        <v>1</v>
      </c>
      <c r="D38" s="782" t="str">
        <f t="shared" si="0"/>
        <v>Ниска вероватноћа</v>
      </c>
      <c r="E38" s="784">
        <v>2</v>
      </c>
      <c r="F38" s="782" t="str">
        <f t="shared" si="1"/>
        <v>Умерен утицај</v>
      </c>
      <c r="G38" s="783">
        <f t="shared" si="2"/>
        <v>2</v>
      </c>
      <c r="H38" s="782" t="str">
        <f t="shared" si="3"/>
        <v>Умерен ризик</v>
      </c>
      <c r="I38" s="781">
        <v>1000</v>
      </c>
      <c r="J38" s="789" t="s">
        <v>946</v>
      </c>
    </row>
    <row r="39" spans="1:10" ht="75.75" thickBot="1">
      <c r="A39" s="693"/>
      <c r="B39" s="790" t="s">
        <v>948</v>
      </c>
      <c r="C39" s="785">
        <v>1</v>
      </c>
      <c r="D39" s="782" t="str">
        <f t="shared" si="0"/>
        <v>Ниска вероватноћа</v>
      </c>
      <c r="E39" s="784">
        <v>2</v>
      </c>
      <c r="F39" s="782" t="str">
        <f t="shared" si="1"/>
        <v>Умерен утицај</v>
      </c>
      <c r="G39" s="783">
        <f t="shared" si="2"/>
        <v>2</v>
      </c>
      <c r="H39" s="782" t="str">
        <f t="shared" si="3"/>
        <v>Умерен ризик</v>
      </c>
      <c r="I39" s="781">
        <v>1000</v>
      </c>
      <c r="J39" s="789" t="s">
        <v>946</v>
      </c>
    </row>
    <row r="40" spans="1:10" ht="75.75" thickBot="1">
      <c r="A40" s="693"/>
      <c r="B40" s="790" t="s">
        <v>947</v>
      </c>
      <c r="C40" s="785">
        <v>1</v>
      </c>
      <c r="D40" s="782" t="str">
        <f t="shared" si="0"/>
        <v>Ниска вероватноћа</v>
      </c>
      <c r="E40" s="784">
        <v>3</v>
      </c>
      <c r="F40" s="782" t="str">
        <f t="shared" si="1"/>
        <v>Висок утицај</v>
      </c>
      <c r="G40" s="783">
        <f t="shared" si="2"/>
        <v>3</v>
      </c>
      <c r="H40" s="782" t="str">
        <f t="shared" si="3"/>
        <v>Умерен ризик</v>
      </c>
      <c r="I40" s="781">
        <v>1000</v>
      </c>
      <c r="J40" s="789" t="s">
        <v>946</v>
      </c>
    </row>
    <row r="41" spans="1:10" ht="120.75" thickBot="1">
      <c r="A41" s="693"/>
      <c r="B41" s="790" t="s">
        <v>945</v>
      </c>
      <c r="C41" s="785">
        <v>1</v>
      </c>
      <c r="D41" s="782" t="str">
        <f t="shared" ref="D41:D63" si="4">IF(C41=1,$B$2,IF(C41=2,$B$3,IF(C41=3,$B$4," ")))</f>
        <v>Ниска вероватноћа</v>
      </c>
      <c r="E41" s="784">
        <v>3</v>
      </c>
      <c r="F41" s="782" t="str">
        <f t="shared" ref="F41:F63" si="5">IF(E41=1,$D$2,IF(E41=2,$D$3,IF(E41=3,$D$4," ")))</f>
        <v>Висок утицај</v>
      </c>
      <c r="G41" s="783">
        <f t="shared" ref="G41:G63" si="6">IF(C41*E41=0," ",C41*E41)</f>
        <v>3</v>
      </c>
      <c r="H41" s="782" t="str">
        <f t="shared" ref="H41:H63" si="7">IF(G41=1,"Низак ризик",IF(G41=2,"Умерен ризик",IF(G41=3,"Умерен ризик",IF(G41=4,"Умерен ризик",IF(G41=6,"Висок ризик",IF(G41=9,"Критичан ризик"," "))))))</f>
        <v>Умерен ризик</v>
      </c>
      <c r="I41" s="781">
        <v>1000</v>
      </c>
      <c r="J41" s="789" t="s">
        <v>944</v>
      </c>
    </row>
    <row r="42" spans="1:10" ht="45.75" thickBot="1">
      <c r="A42" s="693"/>
      <c r="B42" s="790" t="s">
        <v>943</v>
      </c>
      <c r="C42" s="785">
        <v>1</v>
      </c>
      <c r="D42" s="782" t="str">
        <f t="shared" si="4"/>
        <v>Ниска вероватноћа</v>
      </c>
      <c r="E42" s="784">
        <v>3</v>
      </c>
      <c r="F42" s="782" t="str">
        <f t="shared" si="5"/>
        <v>Висок утицај</v>
      </c>
      <c r="G42" s="783">
        <f t="shared" si="6"/>
        <v>3</v>
      </c>
      <c r="H42" s="782" t="str">
        <f t="shared" si="7"/>
        <v>Умерен ризик</v>
      </c>
      <c r="I42" s="781">
        <v>1000</v>
      </c>
      <c r="J42" s="794" t="s">
        <v>940</v>
      </c>
    </row>
    <row r="43" spans="1:10" ht="60.75" thickBot="1">
      <c r="A43" s="693"/>
      <c r="B43" s="790" t="s">
        <v>942</v>
      </c>
      <c r="C43" s="785">
        <v>1</v>
      </c>
      <c r="D43" s="782" t="str">
        <f t="shared" si="4"/>
        <v>Ниска вероватноћа</v>
      </c>
      <c r="E43" s="784">
        <v>3</v>
      </c>
      <c r="F43" s="782" t="str">
        <f t="shared" si="5"/>
        <v>Висок утицај</v>
      </c>
      <c r="G43" s="783">
        <f t="shared" si="6"/>
        <v>3</v>
      </c>
      <c r="H43" s="782" t="str">
        <f t="shared" si="7"/>
        <v>Умерен ризик</v>
      </c>
      <c r="I43" s="781">
        <v>1000</v>
      </c>
      <c r="J43" s="794" t="s">
        <v>940</v>
      </c>
    </row>
    <row r="44" spans="1:10" ht="105.75" thickBot="1">
      <c r="A44" s="693"/>
      <c r="B44" s="790" t="s">
        <v>941</v>
      </c>
      <c r="C44" s="785">
        <v>1</v>
      </c>
      <c r="D44" s="782" t="str">
        <f t="shared" si="4"/>
        <v>Ниска вероватноћа</v>
      </c>
      <c r="E44" s="784">
        <v>3</v>
      </c>
      <c r="F44" s="782" t="str">
        <f t="shared" si="5"/>
        <v>Висок утицај</v>
      </c>
      <c r="G44" s="783">
        <f t="shared" si="6"/>
        <v>3</v>
      </c>
      <c r="H44" s="782" t="str">
        <f t="shared" si="7"/>
        <v>Умерен ризик</v>
      </c>
      <c r="I44" s="781">
        <v>1000</v>
      </c>
      <c r="J44" s="794" t="s">
        <v>940</v>
      </c>
    </row>
    <row r="45" spans="1:10" ht="60.75" thickBot="1">
      <c r="A45" s="693"/>
      <c r="B45" s="790" t="s">
        <v>939</v>
      </c>
      <c r="C45" s="785">
        <v>1</v>
      </c>
      <c r="D45" s="782" t="str">
        <f t="shared" si="4"/>
        <v>Ниска вероватноћа</v>
      </c>
      <c r="E45" s="784">
        <v>2</v>
      </c>
      <c r="F45" s="782" t="str">
        <f t="shared" si="5"/>
        <v>Умерен утицај</v>
      </c>
      <c r="G45" s="783">
        <f t="shared" si="6"/>
        <v>2</v>
      </c>
      <c r="H45" s="782" t="str">
        <f t="shared" si="7"/>
        <v>Умерен ризик</v>
      </c>
      <c r="I45" s="781">
        <v>1000</v>
      </c>
      <c r="J45" s="794" t="s">
        <v>938</v>
      </c>
    </row>
    <row r="46" spans="1:10" ht="60.75" thickBot="1">
      <c r="A46" s="693"/>
      <c r="B46" s="790" t="s">
        <v>937</v>
      </c>
      <c r="C46" s="785">
        <v>1</v>
      </c>
      <c r="D46" s="782" t="str">
        <f t="shared" si="4"/>
        <v>Ниска вероватноћа</v>
      </c>
      <c r="E46" s="784">
        <v>2</v>
      </c>
      <c r="F46" s="782" t="str">
        <f t="shared" si="5"/>
        <v>Умерен утицај</v>
      </c>
      <c r="G46" s="783">
        <f t="shared" si="6"/>
        <v>2</v>
      </c>
      <c r="H46" s="782" t="str">
        <f t="shared" si="7"/>
        <v>Умерен ризик</v>
      </c>
      <c r="I46" s="781">
        <v>1000</v>
      </c>
      <c r="J46" s="789" t="s">
        <v>934</v>
      </c>
    </row>
    <row r="47" spans="1:10" ht="75.75" thickBot="1">
      <c r="A47" s="693"/>
      <c r="B47" s="790" t="s">
        <v>936</v>
      </c>
      <c r="C47" s="785">
        <v>1</v>
      </c>
      <c r="D47" s="782" t="str">
        <f t="shared" si="4"/>
        <v>Ниска вероватноћа</v>
      </c>
      <c r="E47" s="784">
        <v>3</v>
      </c>
      <c r="F47" s="782" t="str">
        <f t="shared" si="5"/>
        <v>Висок утицај</v>
      </c>
      <c r="G47" s="783">
        <f t="shared" si="6"/>
        <v>3</v>
      </c>
      <c r="H47" s="782" t="str">
        <f t="shared" si="7"/>
        <v>Умерен ризик</v>
      </c>
      <c r="I47" s="781">
        <v>1000</v>
      </c>
      <c r="J47" s="789" t="s">
        <v>934</v>
      </c>
    </row>
    <row r="48" spans="1:10" ht="45.75" thickBot="1">
      <c r="A48" s="693"/>
      <c r="B48" s="790" t="s">
        <v>935</v>
      </c>
      <c r="C48" s="785">
        <v>1</v>
      </c>
      <c r="D48" s="782" t="str">
        <f t="shared" si="4"/>
        <v>Ниска вероватноћа</v>
      </c>
      <c r="E48" s="784">
        <v>3</v>
      </c>
      <c r="F48" s="782" t="str">
        <f t="shared" si="5"/>
        <v>Висок утицај</v>
      </c>
      <c r="G48" s="783">
        <f t="shared" si="6"/>
        <v>3</v>
      </c>
      <c r="H48" s="782" t="str">
        <f t="shared" si="7"/>
        <v>Умерен ризик</v>
      </c>
      <c r="I48" s="781">
        <v>1000</v>
      </c>
      <c r="J48" s="789" t="s">
        <v>934</v>
      </c>
    </row>
    <row r="49" spans="1:10" ht="45.75" customHeight="1" thickBot="1">
      <c r="A49" s="693"/>
      <c r="B49" s="790" t="s">
        <v>933</v>
      </c>
      <c r="C49" s="785">
        <v>1</v>
      </c>
      <c r="D49" s="782" t="str">
        <f t="shared" si="4"/>
        <v>Ниска вероватноћа</v>
      </c>
      <c r="E49" s="784">
        <v>2</v>
      </c>
      <c r="F49" s="782" t="str">
        <f t="shared" si="5"/>
        <v>Умерен утицај</v>
      </c>
      <c r="G49" s="783">
        <f t="shared" si="6"/>
        <v>2</v>
      </c>
      <c r="H49" s="782" t="str">
        <f t="shared" si="7"/>
        <v>Умерен ризик</v>
      </c>
      <c r="I49" s="781">
        <v>1000</v>
      </c>
      <c r="J49" s="794" t="s">
        <v>931</v>
      </c>
    </row>
    <row r="50" spans="1:10" ht="60.75" thickBot="1">
      <c r="A50" s="693"/>
      <c r="B50" s="790" t="s">
        <v>932</v>
      </c>
      <c r="C50" s="785">
        <v>1</v>
      </c>
      <c r="D50" s="782" t="str">
        <f t="shared" si="4"/>
        <v>Ниска вероватноћа</v>
      </c>
      <c r="E50" s="784">
        <v>2</v>
      </c>
      <c r="F50" s="782" t="str">
        <f t="shared" si="5"/>
        <v>Умерен утицај</v>
      </c>
      <c r="G50" s="783">
        <f t="shared" si="6"/>
        <v>2</v>
      </c>
      <c r="H50" s="782" t="str">
        <f t="shared" si="7"/>
        <v>Умерен ризик</v>
      </c>
      <c r="I50" s="781">
        <v>1000</v>
      </c>
      <c r="J50" s="794" t="s">
        <v>931</v>
      </c>
    </row>
    <row r="51" spans="1:10" ht="120.75" thickBot="1">
      <c r="A51" s="693"/>
      <c r="B51" s="790" t="s">
        <v>930</v>
      </c>
      <c r="C51" s="785">
        <v>1</v>
      </c>
      <c r="D51" s="782" t="str">
        <f t="shared" si="4"/>
        <v>Ниска вероватноћа</v>
      </c>
      <c r="E51" s="784">
        <v>3</v>
      </c>
      <c r="F51" s="782" t="str">
        <f t="shared" si="5"/>
        <v>Висок утицај</v>
      </c>
      <c r="G51" s="783">
        <f t="shared" si="6"/>
        <v>3</v>
      </c>
      <c r="H51" s="782" t="str">
        <f t="shared" si="7"/>
        <v>Умерен ризик</v>
      </c>
      <c r="I51" s="781">
        <v>1000</v>
      </c>
      <c r="J51" s="794" t="s">
        <v>928</v>
      </c>
    </row>
    <row r="52" spans="1:10" ht="60.75" thickBot="1">
      <c r="A52" s="693"/>
      <c r="B52" s="790" t="s">
        <v>929</v>
      </c>
      <c r="C52" s="785">
        <v>1</v>
      </c>
      <c r="D52" s="782" t="str">
        <f t="shared" si="4"/>
        <v>Ниска вероватноћа</v>
      </c>
      <c r="E52" s="784">
        <v>3</v>
      </c>
      <c r="F52" s="782" t="str">
        <f t="shared" si="5"/>
        <v>Висок утицај</v>
      </c>
      <c r="G52" s="783">
        <f t="shared" si="6"/>
        <v>3</v>
      </c>
      <c r="H52" s="782" t="str">
        <f t="shared" si="7"/>
        <v>Умерен ризик</v>
      </c>
      <c r="I52" s="781">
        <v>1000</v>
      </c>
      <c r="J52" s="794" t="s">
        <v>928</v>
      </c>
    </row>
    <row r="53" spans="1:10" ht="60.75" thickBot="1">
      <c r="A53" s="693"/>
      <c r="B53" s="790" t="s">
        <v>927</v>
      </c>
      <c r="C53" s="785">
        <v>1</v>
      </c>
      <c r="D53" s="782" t="str">
        <f t="shared" si="4"/>
        <v>Ниска вероватноћа</v>
      </c>
      <c r="E53" s="784">
        <v>3</v>
      </c>
      <c r="F53" s="782" t="str">
        <f t="shared" si="5"/>
        <v>Висок утицај</v>
      </c>
      <c r="G53" s="783">
        <f t="shared" si="6"/>
        <v>3</v>
      </c>
      <c r="H53" s="782" t="str">
        <f t="shared" si="7"/>
        <v>Умерен ризик</v>
      </c>
      <c r="I53" s="781">
        <v>1000</v>
      </c>
      <c r="J53" s="794" t="s">
        <v>926</v>
      </c>
    </row>
    <row r="54" spans="1:10" ht="60.75" thickBot="1">
      <c r="A54" s="693"/>
      <c r="B54" s="790" t="s">
        <v>925</v>
      </c>
      <c r="C54" s="785">
        <v>1</v>
      </c>
      <c r="D54" s="782" t="str">
        <f t="shared" si="4"/>
        <v>Ниска вероватноћа</v>
      </c>
      <c r="E54" s="784">
        <v>3</v>
      </c>
      <c r="F54" s="782" t="str">
        <f t="shared" si="5"/>
        <v>Висок утицај</v>
      </c>
      <c r="G54" s="783">
        <f t="shared" si="6"/>
        <v>3</v>
      </c>
      <c r="H54" s="782" t="str">
        <f t="shared" si="7"/>
        <v>Умерен ризик</v>
      </c>
      <c r="I54" s="781">
        <v>1000</v>
      </c>
      <c r="J54" s="794" t="s">
        <v>924</v>
      </c>
    </row>
    <row r="55" spans="1:10" ht="60.75" thickBot="1">
      <c r="A55" s="693"/>
      <c r="B55" s="790" t="s">
        <v>923</v>
      </c>
      <c r="C55" s="785">
        <v>1</v>
      </c>
      <c r="D55" s="782" t="str">
        <f t="shared" si="4"/>
        <v>Ниска вероватноћа</v>
      </c>
      <c r="E55" s="784">
        <v>2</v>
      </c>
      <c r="F55" s="782" t="str">
        <f t="shared" si="5"/>
        <v>Умерен утицај</v>
      </c>
      <c r="G55" s="783">
        <f t="shared" si="6"/>
        <v>2</v>
      </c>
      <c r="H55" s="782" t="str">
        <f t="shared" si="7"/>
        <v>Умерен ризик</v>
      </c>
      <c r="I55" s="781">
        <v>1000</v>
      </c>
      <c r="J55" s="794" t="s">
        <v>922</v>
      </c>
    </row>
    <row r="56" spans="1:10" ht="126">
      <c r="A56" s="693"/>
      <c r="B56" s="793" t="s">
        <v>921</v>
      </c>
      <c r="C56" s="785">
        <v>1</v>
      </c>
      <c r="D56" s="782" t="str">
        <f t="shared" si="4"/>
        <v>Ниска вероватноћа</v>
      </c>
      <c r="E56" s="784">
        <v>3</v>
      </c>
      <c r="F56" s="782" t="str">
        <f t="shared" si="5"/>
        <v>Висок утицај</v>
      </c>
      <c r="G56" s="783">
        <f t="shared" si="6"/>
        <v>3</v>
      </c>
      <c r="H56" s="782" t="str">
        <f t="shared" si="7"/>
        <v>Умерен ризик</v>
      </c>
      <c r="I56" s="781">
        <v>1000</v>
      </c>
      <c r="J56" s="792" t="s">
        <v>920</v>
      </c>
    </row>
    <row r="57" spans="1:10" ht="117" customHeight="1" thickBot="1">
      <c r="A57" s="693"/>
      <c r="B57" s="791" t="s">
        <v>919</v>
      </c>
      <c r="C57" s="785">
        <v>1</v>
      </c>
      <c r="D57" s="782" t="str">
        <f t="shared" si="4"/>
        <v>Ниска вероватноћа</v>
      </c>
      <c r="E57" s="784">
        <v>3</v>
      </c>
      <c r="F57" s="782" t="str">
        <f t="shared" si="5"/>
        <v>Висок утицај</v>
      </c>
      <c r="G57" s="783">
        <f t="shared" si="6"/>
        <v>3</v>
      </c>
      <c r="H57" s="782" t="str">
        <f t="shared" si="7"/>
        <v>Умерен ризик</v>
      </c>
      <c r="I57" s="781">
        <v>1000</v>
      </c>
      <c r="J57" s="789" t="s">
        <v>918</v>
      </c>
    </row>
    <row r="58" spans="1:10" ht="60.75" thickBot="1">
      <c r="A58" s="693"/>
      <c r="B58" s="790" t="s">
        <v>917</v>
      </c>
      <c r="C58" s="785">
        <v>1</v>
      </c>
      <c r="D58" s="782" t="str">
        <f t="shared" si="4"/>
        <v>Ниска вероватноћа</v>
      </c>
      <c r="E58" s="784">
        <v>2</v>
      </c>
      <c r="F58" s="782" t="str">
        <f t="shared" si="5"/>
        <v>Умерен утицај</v>
      </c>
      <c r="G58" s="783">
        <f t="shared" si="6"/>
        <v>2</v>
      </c>
      <c r="H58" s="782" t="str">
        <f t="shared" si="7"/>
        <v>Умерен ризик</v>
      </c>
      <c r="I58" s="781">
        <v>1000</v>
      </c>
      <c r="J58" s="789" t="s">
        <v>913</v>
      </c>
    </row>
    <row r="59" spans="1:10" ht="48" thickBot="1">
      <c r="A59" s="693"/>
      <c r="B59" s="790" t="s">
        <v>916</v>
      </c>
      <c r="C59" s="785">
        <v>1</v>
      </c>
      <c r="D59" s="782" t="str">
        <f t="shared" si="4"/>
        <v>Ниска вероватноћа</v>
      </c>
      <c r="E59" s="784">
        <v>3</v>
      </c>
      <c r="F59" s="782" t="str">
        <f t="shared" si="5"/>
        <v>Висок утицај</v>
      </c>
      <c r="G59" s="783">
        <f t="shared" si="6"/>
        <v>3</v>
      </c>
      <c r="H59" s="782" t="str">
        <f t="shared" si="7"/>
        <v>Умерен ризик</v>
      </c>
      <c r="I59" s="781">
        <v>1000</v>
      </c>
      <c r="J59" s="789" t="s">
        <v>913</v>
      </c>
    </row>
    <row r="60" spans="1:10" ht="60.75" thickBot="1">
      <c r="A60" s="693"/>
      <c r="B60" s="790" t="s">
        <v>915</v>
      </c>
      <c r="C60" s="785">
        <v>1</v>
      </c>
      <c r="D60" s="782" t="str">
        <f t="shared" si="4"/>
        <v>Ниска вероватноћа</v>
      </c>
      <c r="E60" s="784">
        <v>2</v>
      </c>
      <c r="F60" s="782" t="str">
        <f t="shared" si="5"/>
        <v>Умерен утицај</v>
      </c>
      <c r="G60" s="783">
        <f t="shared" si="6"/>
        <v>2</v>
      </c>
      <c r="H60" s="782" t="str">
        <f t="shared" si="7"/>
        <v>Умерен ризик</v>
      </c>
      <c r="I60" s="781">
        <v>1000</v>
      </c>
      <c r="J60" s="789" t="s">
        <v>913</v>
      </c>
    </row>
    <row r="61" spans="1:10" ht="48" thickBot="1">
      <c r="A61" s="693"/>
      <c r="B61" s="790" t="s">
        <v>914</v>
      </c>
      <c r="C61" s="785">
        <v>2</v>
      </c>
      <c r="D61" s="782" t="str">
        <f t="shared" si="4"/>
        <v>Умерена вероватноћа</v>
      </c>
      <c r="E61" s="784">
        <v>2</v>
      </c>
      <c r="F61" s="782" t="str">
        <f t="shared" si="5"/>
        <v>Умерен утицај</v>
      </c>
      <c r="G61" s="783">
        <f t="shared" si="6"/>
        <v>4</v>
      </c>
      <c r="H61" s="782" t="str">
        <f t="shared" si="7"/>
        <v>Умерен ризик</v>
      </c>
      <c r="I61" s="781">
        <v>1000</v>
      </c>
      <c r="J61" s="789" t="s">
        <v>913</v>
      </c>
    </row>
    <row r="62" spans="1:10" ht="63.75" thickBot="1">
      <c r="A62" s="693"/>
      <c r="B62" s="788" t="s">
        <v>912</v>
      </c>
      <c r="C62" s="785">
        <v>1</v>
      </c>
      <c r="D62" s="782" t="str">
        <f t="shared" si="4"/>
        <v>Ниска вероватноћа</v>
      </c>
      <c r="E62" s="784">
        <v>3</v>
      </c>
      <c r="F62" s="782" t="str">
        <f t="shared" si="5"/>
        <v>Висок утицај</v>
      </c>
      <c r="G62" s="783">
        <f t="shared" si="6"/>
        <v>3</v>
      </c>
      <c r="H62" s="782" t="str">
        <f t="shared" si="7"/>
        <v>Умерен ризик</v>
      </c>
      <c r="I62" s="781">
        <v>1000</v>
      </c>
      <c r="J62" s="787" t="s">
        <v>910</v>
      </c>
    </row>
    <row r="63" spans="1:10" ht="63.75" thickBot="1">
      <c r="A63" s="693"/>
      <c r="B63" s="786" t="s">
        <v>911</v>
      </c>
      <c r="C63" s="785">
        <v>1</v>
      </c>
      <c r="D63" s="782" t="str">
        <f t="shared" si="4"/>
        <v>Ниска вероватноћа</v>
      </c>
      <c r="E63" s="784">
        <v>3</v>
      </c>
      <c r="F63" s="782" t="str">
        <f t="shared" si="5"/>
        <v>Висок утицај</v>
      </c>
      <c r="G63" s="783">
        <f t="shared" si="6"/>
        <v>3</v>
      </c>
      <c r="H63" s="782" t="str">
        <f t="shared" si="7"/>
        <v>Умерен ризик</v>
      </c>
      <c r="I63" s="781">
        <v>1000</v>
      </c>
      <c r="J63" s="780" t="s">
        <v>910</v>
      </c>
    </row>
    <row r="65" spans="2:6">
      <c r="B65" s="699" t="s">
        <v>220</v>
      </c>
      <c r="C65" s="700"/>
      <c r="D65" s="701"/>
      <c r="E65" s="701"/>
      <c r="F65" s="701"/>
    </row>
    <row r="66" spans="2:6">
      <c r="B66" s="700" t="s">
        <v>739</v>
      </c>
      <c r="C66" s="700"/>
      <c r="D66" s="701"/>
      <c r="E66" s="701"/>
      <c r="F66" s="701"/>
    </row>
    <row r="67" spans="2:6">
      <c r="B67" s="700" t="s">
        <v>740</v>
      </c>
      <c r="C67" s="700"/>
      <c r="D67" s="701"/>
      <c r="E67" s="701"/>
      <c r="F67" s="701"/>
    </row>
    <row r="68" spans="2:6">
      <c r="B68" s="700" t="s">
        <v>741</v>
      </c>
      <c r="C68" s="700"/>
      <c r="D68" s="701"/>
      <c r="E68" s="701"/>
      <c r="F68" s="701"/>
    </row>
    <row r="69" spans="2:6">
      <c r="B69" s="700" t="s">
        <v>742</v>
      </c>
      <c r="C69" s="700"/>
      <c r="D69" s="701"/>
      <c r="E69" s="701"/>
      <c r="F69" s="701"/>
    </row>
    <row r="70" spans="2:6">
      <c r="B70" s="700"/>
      <c r="C70" s="700"/>
      <c r="D70" s="701"/>
      <c r="E70" s="701"/>
      <c r="F70" s="701"/>
    </row>
    <row r="71" spans="2:6">
      <c r="B71" s="700" t="s">
        <v>743</v>
      </c>
      <c r="C71" s="700"/>
      <c r="D71" s="701"/>
      <c r="E71" s="701"/>
      <c r="F71" s="701"/>
    </row>
    <row r="72" spans="2:6">
      <c r="B72" s="700" t="s">
        <v>744</v>
      </c>
      <c r="C72" s="700"/>
      <c r="D72" s="701"/>
      <c r="E72" s="701"/>
      <c r="F72" s="701"/>
    </row>
    <row r="73" spans="2:6">
      <c r="B73" s="700" t="s">
        <v>745</v>
      </c>
      <c r="C73" s="700"/>
      <c r="D73" s="701"/>
      <c r="E73" s="701"/>
      <c r="F73" s="701"/>
    </row>
    <row r="74" spans="2:6">
      <c r="B74" s="700" t="s">
        <v>746</v>
      </c>
      <c r="C74" s="700"/>
      <c r="D74" s="701"/>
      <c r="E74" s="701"/>
      <c r="F74" s="701"/>
    </row>
    <row r="75" spans="2:6">
      <c r="B75" s="700"/>
      <c r="C75" s="700"/>
      <c r="D75" s="701"/>
      <c r="E75" s="701"/>
      <c r="F75" s="701"/>
    </row>
    <row r="76" spans="2:6">
      <c r="B76" s="700" t="s">
        <v>747</v>
      </c>
      <c r="C76" s="700"/>
      <c r="D76" s="701"/>
      <c r="E76" s="701"/>
      <c r="F76" s="701"/>
    </row>
  </sheetData>
  <sheetProtection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C9:C63">
      <formula1>$A$1:$A$4</formula1>
    </dataValidation>
    <dataValidation type="list" allowBlank="1" showInputMessage="1" showErrorMessage="1" sqref="E9:E63">
      <formula1>$C$1:$C$4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>
    <tabColor theme="3" tint="0.79998168889431442"/>
  </sheetPr>
  <dimension ref="A1:J50"/>
  <sheetViews>
    <sheetView showGridLines="0" topLeftCell="A19" workbookViewId="0">
      <selection activeCell="E65" sqref="E65"/>
    </sheetView>
  </sheetViews>
  <sheetFormatPr defaultRowHeight="12.75"/>
  <cols>
    <col min="1" max="1" width="41.42578125" style="15" customWidth="1"/>
    <col min="2" max="2" width="20.85546875" style="15" customWidth="1"/>
    <col min="3" max="6" width="13.28515625" style="15" customWidth="1"/>
    <col min="7" max="16384" width="9.140625" style="15"/>
  </cols>
  <sheetData>
    <row r="1" spans="1:10">
      <c r="E1" s="905" t="s">
        <v>753</v>
      </c>
      <c r="F1" s="905"/>
    </row>
    <row r="2" spans="1:10">
      <c r="E2" s="459"/>
    </row>
    <row r="3" spans="1:10" ht="15.75">
      <c r="A3" s="906" t="s">
        <v>353</v>
      </c>
      <c r="B3" s="906"/>
      <c r="C3" s="906"/>
      <c r="D3" s="906"/>
      <c r="E3" s="906"/>
      <c r="F3" s="906"/>
    </row>
    <row r="5" spans="1:10">
      <c r="A5" s="460"/>
      <c r="B5" s="460"/>
      <c r="F5" s="459" t="s">
        <v>198</v>
      </c>
    </row>
    <row r="6" spans="1:10" ht="30.75" customHeight="1" thickBot="1">
      <c r="A6" s="461"/>
      <c r="B6" s="462"/>
      <c r="C6" s="463" t="s">
        <v>403</v>
      </c>
      <c r="D6" s="463" t="s">
        <v>715</v>
      </c>
      <c r="E6" s="463" t="s">
        <v>752</v>
      </c>
      <c r="F6" s="464" t="s">
        <v>761</v>
      </c>
    </row>
    <row r="7" spans="1:10" ht="13.5" thickTop="1">
      <c r="A7" s="465" t="s">
        <v>364</v>
      </c>
      <c r="B7" s="466" t="s">
        <v>209</v>
      </c>
      <c r="C7" s="730">
        <v>23809</v>
      </c>
      <c r="D7" s="730">
        <v>23306</v>
      </c>
      <c r="E7" s="731">
        <v>27011</v>
      </c>
      <c r="F7" s="468">
        <v>21126</v>
      </c>
    </row>
    <row r="8" spans="1:10" ht="13.5" thickBot="1">
      <c r="A8" s="469"/>
      <c r="B8" s="470" t="s">
        <v>210</v>
      </c>
      <c r="C8" s="732">
        <v>20968</v>
      </c>
      <c r="D8" s="732">
        <v>23674</v>
      </c>
      <c r="E8" s="737">
        <v>18861</v>
      </c>
      <c r="F8" s="471" t="s">
        <v>211</v>
      </c>
    </row>
    <row r="9" spans="1:10">
      <c r="A9" s="472"/>
      <c r="B9" s="473" t="s">
        <v>365</v>
      </c>
      <c r="C9" s="474">
        <f>IFERROR(C8/C7-1,0)</f>
        <v>-0.11932462514175313</v>
      </c>
      <c r="D9" s="474">
        <f>IFERROR(D8/D7-1,0)</f>
        <v>1.5789925341113786E-2</v>
      </c>
      <c r="E9" s="474">
        <f>IFERROR(E8/E7-1,0)</f>
        <v>-0.30172892525267481</v>
      </c>
      <c r="F9" s="475" t="s">
        <v>211</v>
      </c>
    </row>
    <row r="10" spans="1:10" ht="13.5" thickBot="1">
      <c r="A10" s="907" t="s">
        <v>366</v>
      </c>
      <c r="B10" s="908"/>
      <c r="C10" s="476" t="s">
        <v>211</v>
      </c>
      <c r="D10" s="477">
        <f>IFERROR(D8/C8-1,0)</f>
        <v>0.12905379626096902</v>
      </c>
      <c r="E10" s="477">
        <f>IFERROR(E8/D8-1,0)</f>
        <v>-0.20330320182478667</v>
      </c>
      <c r="F10" s="477">
        <f>IFERROR(F7/E8-1,0)</f>
        <v>0.12008907268967706</v>
      </c>
    </row>
    <row r="11" spans="1:10" ht="13.5" thickTop="1">
      <c r="A11" s="465" t="s">
        <v>367</v>
      </c>
      <c r="B11" s="466" t="s">
        <v>209</v>
      </c>
      <c r="C11" s="730">
        <v>74929</v>
      </c>
      <c r="D11" s="730">
        <v>90044</v>
      </c>
      <c r="E11" s="734">
        <v>89133</v>
      </c>
      <c r="F11" s="467">
        <v>80228</v>
      </c>
    </row>
    <row r="12" spans="1:10" ht="13.5" thickBot="1">
      <c r="A12" s="469"/>
      <c r="B12" s="470" t="s">
        <v>210</v>
      </c>
      <c r="C12" s="730">
        <v>86943</v>
      </c>
      <c r="D12" s="730">
        <v>87224</v>
      </c>
      <c r="E12" s="737">
        <v>72022</v>
      </c>
      <c r="F12" s="471" t="s">
        <v>211</v>
      </c>
      <c r="J12" s="460"/>
    </row>
    <row r="13" spans="1:10">
      <c r="A13" s="472"/>
      <c r="B13" s="473" t="s">
        <v>365</v>
      </c>
      <c r="C13" s="474">
        <f>IFERROR(C12/C11-1,0)</f>
        <v>0.16033845373620359</v>
      </c>
      <c r="D13" s="474">
        <f>IFERROR(D12/D11-1,0)</f>
        <v>-3.1318022300208748E-2</v>
      </c>
      <c r="E13" s="474">
        <f>IFERROR(E12/E11-1,0)</f>
        <v>-0.19197154813593165</v>
      </c>
      <c r="F13" s="475" t="s">
        <v>211</v>
      </c>
    </row>
    <row r="14" spans="1:10" ht="13.5" thickBot="1">
      <c r="A14" s="907" t="s">
        <v>366</v>
      </c>
      <c r="B14" s="908"/>
      <c r="C14" s="476" t="s">
        <v>211</v>
      </c>
      <c r="D14" s="477">
        <f>IFERROR(D12/C12-1,0)</f>
        <v>3.23200257640055E-3</v>
      </c>
      <c r="E14" s="477">
        <f>IFERROR(E12/D12-1,0)</f>
        <v>-0.17428689351554616</v>
      </c>
      <c r="F14" s="477">
        <f>IFERROR(F11/E12-1,0)</f>
        <v>0.11393740801421792</v>
      </c>
      <c r="J14" s="460"/>
    </row>
    <row r="15" spans="1:10" ht="13.5" thickTop="1">
      <c r="A15" s="465" t="s">
        <v>208</v>
      </c>
      <c r="B15" s="466" t="s">
        <v>209</v>
      </c>
      <c r="C15" s="730">
        <v>216904</v>
      </c>
      <c r="D15" s="730">
        <v>229540</v>
      </c>
      <c r="E15" s="802">
        <v>304601</v>
      </c>
      <c r="F15" s="467">
        <v>299000</v>
      </c>
    </row>
    <row r="16" spans="1:10" ht="13.5" thickBot="1">
      <c r="A16" s="469"/>
      <c r="B16" s="470" t="s">
        <v>210</v>
      </c>
      <c r="C16" s="735">
        <v>158418</v>
      </c>
      <c r="D16" s="735">
        <v>153776</v>
      </c>
      <c r="E16" s="737">
        <v>186475</v>
      </c>
      <c r="F16" s="471" t="s">
        <v>211</v>
      </c>
    </row>
    <row r="17" spans="1:10">
      <c r="A17" s="472"/>
      <c r="B17" s="473" t="s">
        <v>365</v>
      </c>
      <c r="C17" s="474">
        <f>IFERROR(C16/C15-1,0)</f>
        <v>-0.26964002508021978</v>
      </c>
      <c r="D17" s="474">
        <f>IFERROR(D16/D15-1,0)</f>
        <v>-0.33006883331881154</v>
      </c>
      <c r="E17" s="474">
        <f>IFERROR(E16/E15-1,0)</f>
        <v>-0.38780568678369409</v>
      </c>
      <c r="F17" s="475" t="s">
        <v>211</v>
      </c>
    </row>
    <row r="18" spans="1:10" ht="13.5" thickBot="1">
      <c r="A18" s="907" t="s">
        <v>366</v>
      </c>
      <c r="B18" s="908"/>
      <c r="C18" s="476" t="s">
        <v>211</v>
      </c>
      <c r="D18" s="477">
        <f>IFERROR(D16/C16-1,0)</f>
        <v>-2.9302225757174005E-2</v>
      </c>
      <c r="E18" s="477">
        <f>IFERROR(E16/D16-1,0)</f>
        <v>0.21264046405160753</v>
      </c>
      <c r="F18" s="477">
        <f>IFERROR(F15/E16-1,0)</f>
        <v>0.60343209545515486</v>
      </c>
      <c r="J18" s="460"/>
    </row>
    <row r="19" spans="1:10" ht="13.5" thickTop="1">
      <c r="A19" s="465" t="s">
        <v>212</v>
      </c>
      <c r="B19" s="466" t="s">
        <v>209</v>
      </c>
      <c r="C19" s="730">
        <v>211831</v>
      </c>
      <c r="D19" s="730">
        <v>223730</v>
      </c>
      <c r="E19" s="802">
        <v>299095</v>
      </c>
      <c r="F19" s="467">
        <v>295255</v>
      </c>
    </row>
    <row r="20" spans="1:10" ht="13.5" thickBot="1">
      <c r="A20" s="469"/>
      <c r="B20" s="470" t="s">
        <v>210</v>
      </c>
      <c r="C20" s="735">
        <v>157627</v>
      </c>
      <c r="D20" s="735">
        <v>153747</v>
      </c>
      <c r="E20" s="737">
        <v>194912</v>
      </c>
      <c r="F20" s="471" t="s">
        <v>211</v>
      </c>
    </row>
    <row r="21" spans="1:10">
      <c r="A21" s="472"/>
      <c r="B21" s="473" t="s">
        <v>365</v>
      </c>
      <c r="C21" s="474">
        <f>IFERROR(C20/C19-1,0)</f>
        <v>-0.25588322766733862</v>
      </c>
      <c r="D21" s="474">
        <f>IFERROR(D20/D19-1,0)</f>
        <v>-0.3128011442363563</v>
      </c>
      <c r="E21" s="474">
        <f>IFERROR(E20/E19-1,0)</f>
        <v>-0.34832745448770452</v>
      </c>
      <c r="F21" s="475" t="s">
        <v>211</v>
      </c>
    </row>
    <row r="22" spans="1:10" ht="13.5" thickBot="1">
      <c r="A22" s="907" t="s">
        <v>366</v>
      </c>
      <c r="B22" s="908"/>
      <c r="C22" s="476" t="s">
        <v>211</v>
      </c>
      <c r="D22" s="477">
        <f>IFERROR(D20/C20-1,0)</f>
        <v>-2.4615072290914641E-2</v>
      </c>
      <c r="E22" s="477">
        <f>IFERROR(E20/D20-1,0)</f>
        <v>0.26774506169226076</v>
      </c>
      <c r="F22" s="477">
        <f>IFERROR(F19/E20-1,0)</f>
        <v>0.51481181251026098</v>
      </c>
    </row>
    <row r="23" spans="1:10" ht="13.5" thickTop="1">
      <c r="A23" s="465" t="s">
        <v>213</v>
      </c>
      <c r="B23" s="466" t="s">
        <v>209</v>
      </c>
      <c r="C23" s="478">
        <f>C15-C19</f>
        <v>5073</v>
      </c>
      <c r="D23" s="478">
        <f>D15-D19</f>
        <v>5810</v>
      </c>
      <c r="E23" s="478">
        <f>E15-E19</f>
        <v>5506</v>
      </c>
      <c r="F23" s="467">
        <f>F15-F19</f>
        <v>3745</v>
      </c>
    </row>
    <row r="24" spans="1:10" ht="13.5" thickBot="1">
      <c r="A24" s="469"/>
      <c r="B24" s="470" t="s">
        <v>210</v>
      </c>
      <c r="C24" s="479">
        <f>C16-C20</f>
        <v>791</v>
      </c>
      <c r="D24" s="479">
        <f>D16-D20</f>
        <v>29</v>
      </c>
      <c r="E24" s="479">
        <f>E16-E20</f>
        <v>-8437</v>
      </c>
      <c r="F24" s="471" t="s">
        <v>211</v>
      </c>
    </row>
    <row r="25" spans="1:10">
      <c r="A25" s="472"/>
      <c r="B25" s="473" t="s">
        <v>365</v>
      </c>
      <c r="C25" s="474">
        <f>IFERROR(C24/C23-1,0)</f>
        <v>-0.84407648334318941</v>
      </c>
      <c r="D25" s="474">
        <f>IFERROR(D24/D23-1,0)</f>
        <v>-0.99500860585197937</v>
      </c>
      <c r="E25" s="474">
        <f>IFERROR(E24/E23-1,0)</f>
        <v>-2.5323283690519434</v>
      </c>
      <c r="F25" s="475" t="s">
        <v>211</v>
      </c>
    </row>
    <row r="26" spans="1:10" ht="13.5" thickBot="1">
      <c r="A26" s="907" t="s">
        <v>366</v>
      </c>
      <c r="B26" s="908"/>
      <c r="C26" s="476" t="s">
        <v>211</v>
      </c>
      <c r="D26" s="477">
        <f>IFERROR(D24/C24-1,0)</f>
        <v>-0.96333754740834387</v>
      </c>
      <c r="E26" s="477">
        <f>IFERROR(E24/D24-1,0)</f>
        <v>-291.93103448275861</v>
      </c>
      <c r="F26" s="477">
        <f>IFERROR(F23/E24-1,0)</f>
        <v>-1.4438781557425626</v>
      </c>
    </row>
    <row r="27" spans="1:10" ht="13.5" thickTop="1">
      <c r="A27" s="480" t="s">
        <v>214</v>
      </c>
      <c r="B27" s="466" t="s">
        <v>209</v>
      </c>
      <c r="C27" s="730">
        <v>1924</v>
      </c>
      <c r="D27" s="730">
        <v>2338</v>
      </c>
      <c r="E27" s="730">
        <v>3337</v>
      </c>
      <c r="F27" s="467">
        <v>2265</v>
      </c>
    </row>
    <row r="28" spans="1:10" ht="13.5" thickBot="1">
      <c r="A28" s="469"/>
      <c r="B28" s="470" t="s">
        <v>210</v>
      </c>
      <c r="C28" s="735">
        <v>2210</v>
      </c>
      <c r="D28" s="735">
        <v>2499</v>
      </c>
      <c r="E28" s="733">
        <v>-3777</v>
      </c>
      <c r="F28" s="471" t="s">
        <v>211</v>
      </c>
    </row>
    <row r="29" spans="1:10">
      <c r="A29" s="472"/>
      <c r="B29" s="473" t="s">
        <v>365</v>
      </c>
      <c r="C29" s="474">
        <f>IFERROR(C28/C27-1,0)</f>
        <v>0.14864864864864868</v>
      </c>
      <c r="D29" s="474">
        <f>IFERROR(D28/D27-1,0)</f>
        <v>6.8862275449101729E-2</v>
      </c>
      <c r="E29" s="474">
        <f>IFERROR(E28/E27-1,0)</f>
        <v>-2.1318549595445013</v>
      </c>
      <c r="F29" s="475" t="s">
        <v>211</v>
      </c>
    </row>
    <row r="30" spans="1:10" ht="13.5" thickBot="1">
      <c r="A30" s="907" t="s">
        <v>366</v>
      </c>
      <c r="B30" s="908"/>
      <c r="C30" s="476" t="s">
        <v>211</v>
      </c>
      <c r="D30" s="477">
        <f>IFERROR(D28/C28-1,0)</f>
        <v>0.13076923076923075</v>
      </c>
      <c r="E30" s="477">
        <f>IFERROR(E28/D28-1,0)</f>
        <v>-2.5114045618247296</v>
      </c>
      <c r="F30" s="477">
        <f>IFERROR(F27/E28-1,0)</f>
        <v>-1.5996822875297856</v>
      </c>
    </row>
    <row r="31" spans="1:10" ht="9" customHeight="1" thickTop="1" thickBot="1">
      <c r="A31" s="481"/>
      <c r="B31" s="482"/>
      <c r="C31" s="483"/>
      <c r="D31" s="484"/>
      <c r="E31" s="484"/>
      <c r="F31" s="485"/>
    </row>
    <row r="32" spans="1:10" ht="13.5" thickTop="1">
      <c r="A32" s="465" t="s">
        <v>215</v>
      </c>
      <c r="B32" s="466" t="s">
        <v>209</v>
      </c>
      <c r="C32" s="730">
        <v>42</v>
      </c>
      <c r="D32" s="730">
        <v>40</v>
      </c>
      <c r="E32" s="736">
        <v>40</v>
      </c>
      <c r="F32" s="468">
        <v>40</v>
      </c>
    </row>
    <row r="33" spans="1:7" ht="13.5" thickBot="1">
      <c r="A33" s="469"/>
      <c r="B33" s="470" t="s">
        <v>210</v>
      </c>
      <c r="C33" s="735">
        <v>38</v>
      </c>
      <c r="D33" s="735">
        <v>34</v>
      </c>
      <c r="E33" s="737" t="s">
        <v>211</v>
      </c>
      <c r="F33" s="486" t="s">
        <v>211</v>
      </c>
    </row>
    <row r="34" spans="1:7">
      <c r="A34" s="472"/>
      <c r="B34" s="473" t="s">
        <v>365</v>
      </c>
      <c r="C34" s="474">
        <f>IFERROR(C33/C32-1,0)</f>
        <v>-9.5238095238095233E-2</v>
      </c>
      <c r="D34" s="474">
        <f>IFERROR(D33/D32-1,0)</f>
        <v>-0.15000000000000002</v>
      </c>
      <c r="E34" s="474">
        <f>IFERROR(E33/E32-1,0)</f>
        <v>0</v>
      </c>
      <c r="F34" s="475" t="s">
        <v>211</v>
      </c>
    </row>
    <row r="35" spans="1:7" ht="13.5" thickBot="1">
      <c r="A35" s="907" t="s">
        <v>366</v>
      </c>
      <c r="B35" s="908"/>
      <c r="C35" s="476" t="s">
        <v>211</v>
      </c>
      <c r="D35" s="477">
        <f>IFERROR(D33/C33-1,0)</f>
        <v>-0.10526315789473684</v>
      </c>
      <c r="E35" s="477">
        <f>IFERROR(E33/D33-1,0)</f>
        <v>0</v>
      </c>
      <c r="F35" s="477">
        <f>IFERROR(F32/E33-1,0)</f>
        <v>0</v>
      </c>
    </row>
    <row r="36" spans="1:7" ht="13.5" thickTop="1">
      <c r="A36" s="465" t="s">
        <v>216</v>
      </c>
      <c r="B36" s="466" t="s">
        <v>209</v>
      </c>
      <c r="C36" s="730">
        <v>50037</v>
      </c>
      <c r="D36" s="730">
        <v>55696</v>
      </c>
      <c r="E36" s="731">
        <v>55895</v>
      </c>
      <c r="F36" s="468">
        <v>65845</v>
      </c>
    </row>
    <row r="37" spans="1:7" ht="13.5" thickBot="1">
      <c r="A37" s="469"/>
      <c r="B37" s="470" t="s">
        <v>210</v>
      </c>
      <c r="C37" s="735">
        <v>40162</v>
      </c>
      <c r="D37" s="735">
        <v>51376</v>
      </c>
      <c r="E37" s="737" t="s">
        <v>211</v>
      </c>
      <c r="F37" s="486" t="s">
        <v>211</v>
      </c>
    </row>
    <row r="38" spans="1:7">
      <c r="A38" s="472"/>
      <c r="B38" s="473" t="s">
        <v>365</v>
      </c>
      <c r="C38" s="474">
        <f>IFERROR(C37/C36-1,0)</f>
        <v>-0.1973539580710274</v>
      </c>
      <c r="D38" s="474">
        <f>IFERROR(D37/D36-1,0)</f>
        <v>-7.7563918414248811E-2</v>
      </c>
      <c r="E38" s="474">
        <f>IFERROR(E37/E36-1,0)</f>
        <v>0</v>
      </c>
      <c r="F38" s="475" t="s">
        <v>211</v>
      </c>
    </row>
    <row r="39" spans="1:7" ht="13.5" thickBot="1">
      <c r="A39" s="907" t="s">
        <v>366</v>
      </c>
      <c r="B39" s="908"/>
      <c r="C39" s="476" t="s">
        <v>211</v>
      </c>
      <c r="D39" s="477">
        <f>IFERROR(D37/C37-1,0)</f>
        <v>0.27921916239231104</v>
      </c>
      <c r="E39" s="477">
        <f>IFERROR(E37/D37-1,0)</f>
        <v>0</v>
      </c>
      <c r="F39" s="477">
        <f>IFERROR(F36/E37-1,0)</f>
        <v>0</v>
      </c>
    </row>
    <row r="40" spans="1:7" ht="9" customHeight="1" thickTop="1" thickBot="1">
      <c r="A40" s="481"/>
      <c r="B40" s="482"/>
      <c r="C40" s="483"/>
      <c r="D40" s="484"/>
      <c r="E40" s="484"/>
      <c r="F40" s="485"/>
    </row>
    <row r="41" spans="1:7" ht="13.5" thickTop="1">
      <c r="A41" s="465" t="s">
        <v>368</v>
      </c>
      <c r="B41" s="466" t="s">
        <v>209</v>
      </c>
      <c r="C41" s="730">
        <v>24686</v>
      </c>
      <c r="D41" s="730">
        <v>7950</v>
      </c>
      <c r="E41" s="731">
        <v>8700</v>
      </c>
      <c r="F41" s="468">
        <v>8700</v>
      </c>
    </row>
    <row r="42" spans="1:7" ht="13.5" thickBot="1">
      <c r="A42" s="469"/>
      <c r="B42" s="470" t="s">
        <v>210</v>
      </c>
      <c r="C42" s="735">
        <v>24686</v>
      </c>
      <c r="D42" s="735">
        <v>1250</v>
      </c>
      <c r="E42" s="737" t="s">
        <v>211</v>
      </c>
      <c r="F42" s="486" t="s">
        <v>211</v>
      </c>
    </row>
    <row r="43" spans="1:7">
      <c r="A43" s="472"/>
      <c r="B43" s="473" t="s">
        <v>365</v>
      </c>
      <c r="C43" s="474">
        <f>IFERROR(C42/C41-1,0)</f>
        <v>0</v>
      </c>
      <c r="D43" s="474">
        <f>IFERROR(D42/D41-1,0)</f>
        <v>-0.84276729559748431</v>
      </c>
      <c r="E43" s="474">
        <f>IFERROR(E42/E41-1,0)</f>
        <v>0</v>
      </c>
      <c r="F43" s="475" t="s">
        <v>211</v>
      </c>
    </row>
    <row r="44" spans="1:7" ht="13.5" thickBot="1">
      <c r="A44" s="907" t="s">
        <v>366</v>
      </c>
      <c r="B44" s="908"/>
      <c r="C44" s="476" t="s">
        <v>211</v>
      </c>
      <c r="D44" s="477">
        <f>IFERROR(D42/C42-1,0)</f>
        <v>-0.94936401199060194</v>
      </c>
      <c r="E44" s="477">
        <f>IFERROR(E42/D42-1,0)</f>
        <v>0</v>
      </c>
      <c r="F44" s="477">
        <f>IFERROR(F41/E42-1,0)</f>
        <v>0</v>
      </c>
    </row>
    <row r="45" spans="1:7" ht="13.5" thickTop="1"/>
    <row r="46" spans="1:7" ht="15.75" customHeight="1">
      <c r="A46" s="909" t="s">
        <v>814</v>
      </c>
      <c r="B46" s="909"/>
      <c r="C46" s="909"/>
      <c r="D46" s="909"/>
      <c r="E46" s="909"/>
      <c r="F46" s="909"/>
      <c r="G46" s="487"/>
    </row>
    <row r="47" spans="1:7">
      <c r="A47" s="909"/>
      <c r="B47" s="909"/>
      <c r="C47" s="909"/>
      <c r="D47" s="909"/>
      <c r="E47" s="909"/>
      <c r="F47" s="909"/>
      <c r="G47" s="487"/>
    </row>
    <row r="48" spans="1:7">
      <c r="A48" s="909"/>
      <c r="B48" s="909"/>
      <c r="C48" s="909"/>
      <c r="D48" s="909"/>
      <c r="E48" s="909"/>
      <c r="F48" s="909"/>
    </row>
    <row r="50" spans="1:1">
      <c r="A50" s="15" t="s">
        <v>369</v>
      </c>
    </row>
  </sheetData>
  <mergeCells count="12">
    <mergeCell ref="A44:B44"/>
    <mergeCell ref="A46:F48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theme="3" tint="0.79998168889431442"/>
  </sheetPr>
  <dimension ref="A1:G46"/>
  <sheetViews>
    <sheetView showGridLines="0" workbookViewId="0">
      <selection activeCell="F11" sqref="F11"/>
    </sheetView>
  </sheetViews>
  <sheetFormatPr defaultRowHeight="12.75"/>
  <cols>
    <col min="1" max="1" width="23.85546875" style="15" customWidth="1"/>
    <col min="2" max="2" width="16.85546875" style="15" customWidth="1"/>
    <col min="3" max="6" width="15.7109375" style="15" customWidth="1"/>
    <col min="7" max="16384" width="9.140625" style="15"/>
  </cols>
  <sheetData>
    <row r="1" spans="1:6">
      <c r="B1" s="460"/>
      <c r="C1" s="460"/>
      <c r="D1" s="460"/>
      <c r="E1" s="460"/>
      <c r="F1" s="488"/>
    </row>
    <row r="2" spans="1:6" ht="13.5" thickBot="1">
      <c r="B2" s="460"/>
      <c r="C2" s="489"/>
      <c r="D2" s="489"/>
      <c r="E2" s="489"/>
      <c r="F2" s="489"/>
    </row>
    <row r="3" spans="1:6" ht="47.25" customHeight="1" thickBot="1">
      <c r="A3" s="489"/>
      <c r="B3" s="490"/>
      <c r="C3" s="491" t="s">
        <v>806</v>
      </c>
      <c r="D3" s="491" t="s">
        <v>815</v>
      </c>
      <c r="E3" s="492" t="s">
        <v>816</v>
      </c>
      <c r="F3" s="493" t="s">
        <v>817</v>
      </c>
    </row>
    <row r="4" spans="1:6" ht="15" customHeight="1">
      <c r="A4" s="912" t="s">
        <v>217</v>
      </c>
      <c r="B4" s="913"/>
      <c r="C4" s="738">
        <v>6642000</v>
      </c>
      <c r="D4" s="738">
        <v>8725000</v>
      </c>
      <c r="E4" s="738">
        <v>10306000</v>
      </c>
      <c r="F4" s="494">
        <v>11045000</v>
      </c>
    </row>
    <row r="5" spans="1:6" ht="15" customHeight="1">
      <c r="A5" s="914" t="s">
        <v>370</v>
      </c>
      <c r="B5" s="915"/>
      <c r="C5" s="739">
        <v>3</v>
      </c>
      <c r="D5" s="739">
        <v>3</v>
      </c>
      <c r="E5" s="740">
        <v>4</v>
      </c>
      <c r="F5" s="496">
        <v>3</v>
      </c>
    </row>
    <row r="6" spans="1:6" ht="15" customHeight="1">
      <c r="A6" s="914" t="s">
        <v>371</v>
      </c>
      <c r="B6" s="915"/>
      <c r="C6" s="739">
        <v>11</v>
      </c>
      <c r="D6" s="739">
        <v>11</v>
      </c>
      <c r="E6" s="740">
        <v>12</v>
      </c>
      <c r="F6" s="496">
        <v>11</v>
      </c>
    </row>
    <row r="7" spans="1:6" ht="15" customHeight="1">
      <c r="A7" s="914" t="s">
        <v>372</v>
      </c>
      <c r="B7" s="915"/>
      <c r="C7" s="739">
        <v>166241000</v>
      </c>
      <c r="D7" s="739">
        <v>159113000</v>
      </c>
      <c r="E7" s="740">
        <v>189154</v>
      </c>
      <c r="F7" s="496">
        <v>304000</v>
      </c>
    </row>
    <row r="8" spans="1:6" ht="15" customHeight="1">
      <c r="A8" s="914" t="s">
        <v>219</v>
      </c>
      <c r="B8" s="915"/>
      <c r="C8" s="739">
        <v>157</v>
      </c>
      <c r="D8" s="739">
        <v>235</v>
      </c>
      <c r="E8" s="739">
        <v>205</v>
      </c>
      <c r="F8" s="495">
        <v>223</v>
      </c>
    </row>
    <row r="9" spans="1:6" ht="15" customHeight="1">
      <c r="A9" s="914" t="s">
        <v>218</v>
      </c>
      <c r="B9" s="915"/>
      <c r="C9" s="739">
        <v>510</v>
      </c>
      <c r="D9" s="739">
        <v>355</v>
      </c>
      <c r="E9" s="739">
        <v>555</v>
      </c>
      <c r="F9" s="495">
        <v>478</v>
      </c>
    </row>
    <row r="10" spans="1:6" ht="15" customHeight="1" thickBot="1">
      <c r="A10" s="916" t="s">
        <v>373</v>
      </c>
      <c r="B10" s="917"/>
      <c r="C10" s="741">
        <v>22</v>
      </c>
      <c r="D10" s="741">
        <v>42</v>
      </c>
      <c r="E10" s="742">
        <v>36</v>
      </c>
      <c r="F10" s="498">
        <v>36</v>
      </c>
    </row>
    <row r="11" spans="1:6">
      <c r="A11" s="499"/>
      <c r="B11" s="499"/>
      <c r="C11" s="499"/>
      <c r="D11" s="499"/>
      <c r="E11" s="499"/>
      <c r="F11" s="499"/>
    </row>
    <row r="12" spans="1:6" ht="13.5" thickBot="1">
      <c r="B12" s="460"/>
      <c r="C12" s="489"/>
      <c r="D12" s="489"/>
      <c r="E12" s="489"/>
      <c r="F12" s="500" t="s">
        <v>198</v>
      </c>
    </row>
    <row r="13" spans="1:6" ht="39.75" customHeight="1" thickBot="1">
      <c r="A13" s="489"/>
      <c r="B13" s="490"/>
      <c r="C13" s="501" t="s">
        <v>716</v>
      </c>
      <c r="D13" s="501" t="s">
        <v>807</v>
      </c>
      <c r="E13" s="501" t="s">
        <v>818</v>
      </c>
      <c r="F13" s="501" t="s">
        <v>819</v>
      </c>
    </row>
    <row r="14" spans="1:6" ht="15" customHeight="1">
      <c r="A14" s="921" t="s">
        <v>374</v>
      </c>
      <c r="B14" s="922"/>
      <c r="C14" s="738">
        <v>21493</v>
      </c>
      <c r="D14" s="743">
        <v>15647</v>
      </c>
      <c r="E14" s="848">
        <v>9613</v>
      </c>
      <c r="F14" s="502">
        <v>3382</v>
      </c>
    </row>
    <row r="15" spans="1:6" ht="15" customHeight="1">
      <c r="A15" s="923" t="s">
        <v>375</v>
      </c>
      <c r="B15" s="924"/>
      <c r="C15" s="744">
        <v>0</v>
      </c>
      <c r="D15" s="744">
        <v>0</v>
      </c>
      <c r="E15" s="745">
        <v>0</v>
      </c>
      <c r="F15" s="503">
        <v>0</v>
      </c>
    </row>
    <row r="16" spans="1:6" ht="15" customHeight="1" thickBot="1">
      <c r="A16" s="925" t="s">
        <v>276</v>
      </c>
      <c r="B16" s="926"/>
      <c r="C16" s="746">
        <f>SUM(C14:C15)</f>
        <v>21493</v>
      </c>
      <c r="D16" s="746">
        <f>SUM(D14:D15)</f>
        <v>15647</v>
      </c>
      <c r="E16" s="746">
        <f>SUM(E14:E15)</f>
        <v>9613</v>
      </c>
      <c r="F16" s="504">
        <f>SUM(F14:F15)</f>
        <v>3382</v>
      </c>
    </row>
    <row r="17" spans="1:6" s="508" customFormat="1">
      <c r="A17" s="505"/>
      <c r="B17" s="506"/>
      <c r="C17" s="507"/>
      <c r="D17" s="507"/>
      <c r="E17" s="507"/>
      <c r="F17" s="507"/>
    </row>
    <row r="18" spans="1:6" s="508" customFormat="1" ht="13.5" thickBot="1">
      <c r="A18" s="509"/>
      <c r="B18" s="510"/>
      <c r="C18" s="511"/>
      <c r="D18" s="511"/>
      <c r="E18" s="511"/>
      <c r="F18" s="500" t="s">
        <v>198</v>
      </c>
    </row>
    <row r="19" spans="1:6" ht="30" customHeight="1" thickBot="1">
      <c r="A19" s="489"/>
      <c r="B19" s="512"/>
      <c r="C19" s="513" t="s">
        <v>403</v>
      </c>
      <c r="D19" s="513" t="s">
        <v>715</v>
      </c>
      <c r="E19" s="513" t="s">
        <v>752</v>
      </c>
      <c r="F19" s="514" t="s">
        <v>817</v>
      </c>
    </row>
    <row r="20" spans="1:6" ht="15" customHeight="1">
      <c r="A20" s="927" t="s">
        <v>228</v>
      </c>
      <c r="B20" s="515" t="s">
        <v>209</v>
      </c>
      <c r="C20" s="747">
        <v>22000</v>
      </c>
      <c r="D20" s="747">
        <v>19500</v>
      </c>
      <c r="E20" s="747">
        <v>19000</v>
      </c>
      <c r="F20" s="516">
        <v>16000</v>
      </c>
    </row>
    <row r="21" spans="1:6" ht="15" customHeight="1">
      <c r="A21" s="910"/>
      <c r="B21" s="517" t="s">
        <v>378</v>
      </c>
      <c r="C21" s="748">
        <v>11266</v>
      </c>
      <c r="D21" s="748">
        <v>16801</v>
      </c>
      <c r="E21" s="749" t="s">
        <v>211</v>
      </c>
      <c r="F21" s="518" t="s">
        <v>211</v>
      </c>
    </row>
    <row r="22" spans="1:6" ht="15" customHeight="1" thickBot="1">
      <c r="A22" s="911"/>
      <c r="B22" s="519" t="s">
        <v>391</v>
      </c>
      <c r="C22" s="750">
        <v>11266</v>
      </c>
      <c r="D22" s="750">
        <v>16801</v>
      </c>
      <c r="E22" s="751">
        <v>18200</v>
      </c>
      <c r="F22" s="521" t="s">
        <v>211</v>
      </c>
    </row>
    <row r="23" spans="1:6" ht="15" customHeight="1">
      <c r="A23" s="910" t="s">
        <v>376</v>
      </c>
      <c r="B23" s="522" t="s">
        <v>209</v>
      </c>
      <c r="C23" s="523"/>
      <c r="D23" s="523"/>
      <c r="E23" s="523"/>
      <c r="F23" s="523" t="s">
        <v>211</v>
      </c>
    </row>
    <row r="24" spans="1:6" ht="15" customHeight="1">
      <c r="A24" s="910"/>
      <c r="B24" s="503" t="s">
        <v>378</v>
      </c>
      <c r="C24" s="518"/>
      <c r="D24" s="518"/>
      <c r="E24" s="518"/>
      <c r="F24" s="524" t="s">
        <v>211</v>
      </c>
    </row>
    <row r="25" spans="1:6" ht="15" customHeight="1" thickBot="1">
      <c r="A25" s="911"/>
      <c r="B25" s="497" t="s">
        <v>391</v>
      </c>
      <c r="C25" s="520"/>
      <c r="D25" s="520"/>
      <c r="E25" s="520"/>
      <c r="F25" s="520" t="s">
        <v>211</v>
      </c>
    </row>
    <row r="26" spans="1:6">
      <c r="A26" s="919" t="s">
        <v>377</v>
      </c>
      <c r="B26" s="525" t="s">
        <v>209</v>
      </c>
      <c r="C26" s="752">
        <v>22000</v>
      </c>
      <c r="D26" s="753">
        <v>19500</v>
      </c>
      <c r="E26" s="753">
        <v>19000</v>
      </c>
      <c r="F26" s="526">
        <v>16000</v>
      </c>
    </row>
    <row r="27" spans="1:6">
      <c r="A27" s="919"/>
      <c r="B27" s="527" t="s">
        <v>378</v>
      </c>
      <c r="C27" s="754">
        <v>11266</v>
      </c>
      <c r="D27" s="755">
        <v>16801</v>
      </c>
      <c r="E27" s="756" t="s">
        <v>211</v>
      </c>
      <c r="F27" s="528" t="s">
        <v>211</v>
      </c>
    </row>
    <row r="28" spans="1:6" ht="13.5" thickBot="1">
      <c r="A28" s="920"/>
      <c r="B28" s="529" t="s">
        <v>391</v>
      </c>
      <c r="C28" s="757">
        <v>11266</v>
      </c>
      <c r="D28" s="746">
        <v>16801</v>
      </c>
      <c r="E28" s="758">
        <v>18200</v>
      </c>
      <c r="F28" s="530" t="s">
        <v>211</v>
      </c>
    </row>
    <row r="29" spans="1:6">
      <c r="A29" s="499"/>
      <c r="B29" s="506"/>
      <c r="C29" s="531"/>
      <c r="D29" s="531"/>
      <c r="E29" s="507"/>
      <c r="F29" s="531"/>
    </row>
    <row r="30" spans="1:6">
      <c r="A30" s="460"/>
      <c r="B30" s="510"/>
      <c r="C30" s="531"/>
      <c r="D30" s="531"/>
      <c r="E30" s="531"/>
      <c r="F30" s="531"/>
    </row>
    <row r="31" spans="1:6">
      <c r="A31" s="460"/>
      <c r="B31" s="510"/>
      <c r="C31" s="531"/>
      <c r="D31" s="531"/>
      <c r="E31" s="531"/>
      <c r="F31" s="531"/>
    </row>
    <row r="32" spans="1:6">
      <c r="B32" s="460"/>
    </row>
    <row r="33" spans="1:7">
      <c r="B33" s="460"/>
    </row>
    <row r="34" spans="1:7" ht="18" customHeight="1">
      <c r="A34" s="532" t="s">
        <v>220</v>
      </c>
      <c r="B34" s="532"/>
      <c r="C34" s="532"/>
      <c r="D34" s="532"/>
      <c r="E34" s="532"/>
      <c r="F34" s="532"/>
    </row>
    <row r="35" spans="1:7" ht="18" customHeight="1">
      <c r="A35" s="928" t="s">
        <v>882</v>
      </c>
      <c r="B35" s="928"/>
      <c r="C35" s="928"/>
      <c r="D35" s="928"/>
      <c r="E35" s="928"/>
      <c r="F35" s="928"/>
      <c r="G35" s="533"/>
    </row>
    <row r="36" spans="1:7" ht="18" customHeight="1">
      <c r="A36" s="928"/>
      <c r="B36" s="928"/>
      <c r="C36" s="928"/>
      <c r="D36" s="928"/>
      <c r="E36" s="928"/>
      <c r="F36" s="928"/>
      <c r="G36" s="533"/>
    </row>
    <row r="37" spans="1:7" ht="18" customHeight="1">
      <c r="A37" s="928"/>
      <c r="B37" s="928"/>
      <c r="C37" s="928"/>
      <c r="D37" s="928"/>
      <c r="E37" s="928"/>
      <c r="F37" s="928"/>
      <c r="G37" s="533"/>
    </row>
    <row r="38" spans="1:7" ht="18" customHeight="1">
      <c r="A38" s="928"/>
      <c r="B38" s="928"/>
      <c r="C38" s="928"/>
      <c r="D38" s="928"/>
      <c r="E38" s="928"/>
      <c r="F38" s="928"/>
      <c r="G38" s="533"/>
    </row>
    <row r="39" spans="1:7" ht="18" customHeight="1">
      <c r="A39" s="918" t="s">
        <v>883</v>
      </c>
      <c r="B39" s="918"/>
      <c r="C39" s="918"/>
      <c r="D39" s="918"/>
      <c r="E39" s="918"/>
      <c r="F39" s="918"/>
      <c r="G39" s="533"/>
    </row>
    <row r="40" spans="1:7" ht="18" customHeight="1">
      <c r="A40" s="918" t="s">
        <v>884</v>
      </c>
      <c r="B40" s="918"/>
      <c r="C40" s="918"/>
      <c r="D40" s="918"/>
      <c r="E40" s="918"/>
      <c r="F40" s="918"/>
      <c r="G40" s="533"/>
    </row>
    <row r="41" spans="1:7" ht="18" customHeight="1">
      <c r="A41" s="918" t="s">
        <v>885</v>
      </c>
      <c r="B41" s="918"/>
      <c r="C41" s="918"/>
      <c r="D41" s="918"/>
      <c r="E41" s="918"/>
      <c r="F41" s="918"/>
      <c r="G41" s="533"/>
    </row>
    <row r="42" spans="1:7" ht="18" customHeight="1">
      <c r="A42" s="909" t="s">
        <v>886</v>
      </c>
      <c r="B42" s="909"/>
      <c r="C42" s="909"/>
      <c r="D42" s="909"/>
      <c r="E42" s="909"/>
      <c r="F42" s="909"/>
      <c r="G42" s="533"/>
    </row>
    <row r="43" spans="1:7" ht="12" customHeight="1">
      <c r="A43" s="909"/>
      <c r="B43" s="909"/>
      <c r="C43" s="909"/>
      <c r="D43" s="909"/>
      <c r="E43" s="909"/>
      <c r="F43" s="909"/>
      <c r="G43" s="533"/>
    </row>
    <row r="44" spans="1:7" ht="18" customHeight="1">
      <c r="A44" s="918" t="s">
        <v>887</v>
      </c>
      <c r="B44" s="918"/>
      <c r="C44" s="918"/>
      <c r="D44" s="918"/>
      <c r="E44" s="918"/>
      <c r="F44" s="918"/>
      <c r="G44" s="533"/>
    </row>
    <row r="45" spans="1:7" ht="21" customHeight="1">
      <c r="A45" s="909" t="s">
        <v>888</v>
      </c>
      <c r="B45" s="909"/>
      <c r="C45" s="909"/>
      <c r="D45" s="909"/>
      <c r="E45" s="909"/>
      <c r="F45" s="909"/>
    </row>
    <row r="46" spans="1:7" ht="9" customHeight="1">
      <c r="A46" s="909"/>
      <c r="B46" s="909"/>
      <c r="C46" s="909"/>
      <c r="D46" s="909"/>
      <c r="E46" s="909"/>
      <c r="F46" s="909"/>
    </row>
  </sheetData>
  <mergeCells count="20">
    <mergeCell ref="A20:A22"/>
    <mergeCell ref="A35:F38"/>
    <mergeCell ref="A39:F39"/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6" tint="0.59999389629810485"/>
  </sheetPr>
  <dimension ref="A1:I143"/>
  <sheetViews>
    <sheetView showGridLines="0" topLeftCell="A100" workbookViewId="0">
      <selection activeCell="H111" sqref="H111:H112"/>
    </sheetView>
  </sheetViews>
  <sheetFormatPr defaultRowHeight="15.75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>
      <c r="H1" s="79" t="s">
        <v>363</v>
      </c>
    </row>
    <row r="2" spans="1:9" ht="17.25" customHeight="1">
      <c r="B2" s="944" t="s">
        <v>820</v>
      </c>
      <c r="C2" s="944"/>
      <c r="D2" s="944"/>
      <c r="E2" s="944"/>
      <c r="F2" s="944"/>
      <c r="G2" s="944"/>
      <c r="H2" s="944"/>
      <c r="I2" s="74"/>
    </row>
    <row r="3" spans="1:9" ht="12" customHeight="1" thickBot="1">
      <c r="E3"/>
      <c r="F3"/>
      <c r="G3"/>
      <c r="H3" s="75" t="s">
        <v>198</v>
      </c>
    </row>
    <row r="4" spans="1:9" ht="20.25" customHeight="1">
      <c r="B4" s="938" t="s">
        <v>257</v>
      </c>
      <c r="C4" s="940" t="s">
        <v>258</v>
      </c>
      <c r="D4" s="942" t="s">
        <v>40</v>
      </c>
      <c r="E4" s="935" t="s">
        <v>65</v>
      </c>
      <c r="F4" s="936"/>
      <c r="G4" s="936"/>
      <c r="H4" s="937"/>
    </row>
    <row r="5" spans="1:9" ht="28.5" customHeight="1">
      <c r="B5" s="939"/>
      <c r="C5" s="941"/>
      <c r="D5" s="943"/>
      <c r="E5" s="391" t="s">
        <v>821</v>
      </c>
      <c r="F5" s="391" t="s">
        <v>822</v>
      </c>
      <c r="G5" s="391" t="s">
        <v>823</v>
      </c>
      <c r="H5" s="392" t="s">
        <v>824</v>
      </c>
    </row>
    <row r="6" spans="1:9" ht="12.75" customHeight="1" thickBot="1">
      <c r="B6" s="33">
        <v>1</v>
      </c>
      <c r="C6" s="27">
        <v>2</v>
      </c>
      <c r="D6" s="78">
        <v>3</v>
      </c>
      <c r="E6" s="34">
        <v>4</v>
      </c>
      <c r="F6" s="27">
        <v>5</v>
      </c>
      <c r="G6" s="78">
        <v>6</v>
      </c>
      <c r="H6" s="35">
        <v>7</v>
      </c>
    </row>
    <row r="7" spans="1:9" ht="20.100000000000001" customHeight="1">
      <c r="B7" s="401"/>
      <c r="C7" s="18" t="s">
        <v>92</v>
      </c>
      <c r="D7" s="76"/>
      <c r="E7" s="91"/>
      <c r="F7" s="91"/>
      <c r="G7" s="91"/>
      <c r="H7" s="92"/>
    </row>
    <row r="8" spans="1:9" ht="20.100000000000001" customHeight="1">
      <c r="A8" s="44"/>
      <c r="B8" s="402" t="s">
        <v>773</v>
      </c>
      <c r="C8" s="18" t="s">
        <v>404</v>
      </c>
      <c r="D8" s="77" t="s">
        <v>282</v>
      </c>
      <c r="E8" s="421"/>
      <c r="F8" s="421"/>
      <c r="G8" s="421"/>
      <c r="H8" s="422"/>
    </row>
    <row r="9" spans="1:9" ht="20.100000000000001" customHeight="1">
      <c r="A9" s="44"/>
      <c r="B9" s="852"/>
      <c r="C9" s="20" t="s">
        <v>405</v>
      </c>
      <c r="D9" s="945" t="s">
        <v>283</v>
      </c>
      <c r="E9" s="931">
        <v>23469</v>
      </c>
      <c r="F9" s="931">
        <v>27726</v>
      </c>
      <c r="G9" s="931">
        <v>25991</v>
      </c>
      <c r="H9" s="929">
        <v>24227</v>
      </c>
    </row>
    <row r="10" spans="1:9" ht="13.5" customHeight="1">
      <c r="A10" s="44"/>
      <c r="B10" s="852"/>
      <c r="C10" s="21" t="s">
        <v>406</v>
      </c>
      <c r="D10" s="856"/>
      <c r="E10" s="932"/>
      <c r="F10" s="932"/>
      <c r="G10" s="932"/>
      <c r="H10" s="930"/>
    </row>
    <row r="11" spans="1:9" ht="20.100000000000001" customHeight="1">
      <c r="A11" s="44"/>
      <c r="B11" s="852" t="s">
        <v>774</v>
      </c>
      <c r="C11" s="22" t="s">
        <v>407</v>
      </c>
      <c r="D11" s="856" t="s">
        <v>284</v>
      </c>
      <c r="E11" s="931">
        <v>20</v>
      </c>
      <c r="F11" s="931">
        <v>18</v>
      </c>
      <c r="G11" s="931">
        <v>16</v>
      </c>
      <c r="H11" s="929">
        <v>15</v>
      </c>
    </row>
    <row r="12" spans="1:9" ht="12.75" customHeight="1">
      <c r="A12" s="44"/>
      <c r="B12" s="852"/>
      <c r="C12" s="23" t="s">
        <v>408</v>
      </c>
      <c r="D12" s="856"/>
      <c r="E12" s="932"/>
      <c r="F12" s="932"/>
      <c r="G12" s="932"/>
      <c r="H12" s="930"/>
    </row>
    <row r="13" spans="1:9" ht="20.100000000000001" customHeight="1">
      <c r="A13" s="44"/>
      <c r="B13" s="402" t="s">
        <v>775</v>
      </c>
      <c r="C13" s="24" t="s">
        <v>136</v>
      </c>
      <c r="D13" s="19" t="s">
        <v>285</v>
      </c>
      <c r="E13" s="828"/>
      <c r="F13" s="828"/>
      <c r="G13" s="828"/>
      <c r="H13" s="704"/>
    </row>
    <row r="14" spans="1:9" ht="25.5" customHeight="1">
      <c r="A14" s="44"/>
      <c r="B14" s="402" t="s">
        <v>409</v>
      </c>
      <c r="C14" s="24" t="s">
        <v>410</v>
      </c>
      <c r="D14" s="19" t="s">
        <v>286</v>
      </c>
      <c r="E14" s="828">
        <v>20</v>
      </c>
      <c r="F14" s="828">
        <v>18</v>
      </c>
      <c r="G14" s="828">
        <v>16</v>
      </c>
      <c r="H14" s="704">
        <v>15</v>
      </c>
    </row>
    <row r="15" spans="1:9" ht="20.100000000000001" customHeight="1">
      <c r="A15" s="44"/>
      <c r="B15" s="402" t="s">
        <v>776</v>
      </c>
      <c r="C15" s="24" t="s">
        <v>411</v>
      </c>
      <c r="D15" s="19" t="s">
        <v>287</v>
      </c>
      <c r="E15" s="828"/>
      <c r="F15" s="828"/>
      <c r="G15" s="828"/>
      <c r="H15" s="704"/>
    </row>
    <row r="16" spans="1:9" ht="25.5" customHeight="1">
      <c r="A16" s="44"/>
      <c r="B16" s="402" t="s">
        <v>412</v>
      </c>
      <c r="C16" s="24" t="s">
        <v>413</v>
      </c>
      <c r="D16" s="19" t="s">
        <v>288</v>
      </c>
      <c r="E16" s="828"/>
      <c r="F16" s="828"/>
      <c r="G16" s="828"/>
      <c r="H16" s="704"/>
    </row>
    <row r="17" spans="1:8" ht="20.100000000000001" customHeight="1">
      <c r="A17" s="44"/>
      <c r="B17" s="402" t="s">
        <v>777</v>
      </c>
      <c r="C17" s="24" t="s">
        <v>414</v>
      </c>
      <c r="D17" s="19" t="s">
        <v>289</v>
      </c>
      <c r="E17" s="828"/>
      <c r="F17" s="828"/>
      <c r="G17" s="828"/>
      <c r="H17" s="704"/>
    </row>
    <row r="18" spans="1:8" ht="20.100000000000001" customHeight="1">
      <c r="A18" s="44"/>
      <c r="B18" s="852" t="s">
        <v>778</v>
      </c>
      <c r="C18" s="22" t="s">
        <v>415</v>
      </c>
      <c r="D18" s="856" t="s">
        <v>290</v>
      </c>
      <c r="E18" s="931">
        <v>23449</v>
      </c>
      <c r="F18" s="931">
        <v>27708</v>
      </c>
      <c r="G18" s="931">
        <v>25975</v>
      </c>
      <c r="H18" s="929">
        <v>24212</v>
      </c>
    </row>
    <row r="19" spans="1:8" ht="12.75" customHeight="1">
      <c r="A19" s="44"/>
      <c r="B19" s="852"/>
      <c r="C19" s="23" t="s">
        <v>416</v>
      </c>
      <c r="D19" s="856"/>
      <c r="E19" s="932"/>
      <c r="F19" s="932"/>
      <c r="G19" s="932"/>
      <c r="H19" s="930"/>
    </row>
    <row r="20" spans="1:8" ht="20.100000000000001" customHeight="1">
      <c r="A20" s="44"/>
      <c r="B20" s="402" t="s">
        <v>417</v>
      </c>
      <c r="C20" s="24" t="s">
        <v>418</v>
      </c>
      <c r="D20" s="19" t="s">
        <v>291</v>
      </c>
      <c r="E20" s="828">
        <v>4754</v>
      </c>
      <c r="F20" s="828">
        <v>4759</v>
      </c>
      <c r="G20" s="828">
        <v>4757</v>
      </c>
      <c r="H20" s="704">
        <v>4755</v>
      </c>
    </row>
    <row r="21" spans="1:8" ht="20.100000000000001" customHeight="1">
      <c r="B21" s="403" t="s">
        <v>779</v>
      </c>
      <c r="C21" s="24" t="s">
        <v>419</v>
      </c>
      <c r="D21" s="19" t="s">
        <v>292</v>
      </c>
      <c r="E21" s="828">
        <v>16335</v>
      </c>
      <c r="F21" s="828">
        <v>20769</v>
      </c>
      <c r="G21" s="828">
        <v>19218</v>
      </c>
      <c r="H21" s="704">
        <v>17637</v>
      </c>
    </row>
    <row r="22" spans="1:8" ht="20.100000000000001" customHeight="1">
      <c r="B22" s="403" t="s">
        <v>780</v>
      </c>
      <c r="C22" s="24" t="s">
        <v>420</v>
      </c>
      <c r="D22" s="19" t="s">
        <v>293</v>
      </c>
      <c r="E22" s="828"/>
      <c r="F22" s="828"/>
      <c r="G22" s="828"/>
      <c r="H22" s="704"/>
    </row>
    <row r="23" spans="1:8" ht="25.5" customHeight="1">
      <c r="B23" s="403" t="s">
        <v>421</v>
      </c>
      <c r="C23" s="24" t="s">
        <v>422</v>
      </c>
      <c r="D23" s="19" t="s">
        <v>294</v>
      </c>
      <c r="E23" s="828"/>
      <c r="F23" s="828"/>
      <c r="G23" s="828"/>
      <c r="H23" s="704"/>
    </row>
    <row r="24" spans="1:8" ht="25.5" customHeight="1">
      <c r="B24" s="403" t="s">
        <v>423</v>
      </c>
      <c r="C24" s="24" t="s">
        <v>781</v>
      </c>
      <c r="D24" s="19" t="s">
        <v>295</v>
      </c>
      <c r="E24" s="828">
        <v>2360</v>
      </c>
      <c r="F24" s="828">
        <v>2180</v>
      </c>
      <c r="G24" s="828">
        <v>2000</v>
      </c>
      <c r="H24" s="704">
        <v>1820</v>
      </c>
    </row>
    <row r="25" spans="1:8" ht="25.5" customHeight="1">
      <c r="B25" s="403" t="s">
        <v>424</v>
      </c>
      <c r="C25" s="24" t="s">
        <v>425</v>
      </c>
      <c r="D25" s="19" t="s">
        <v>296</v>
      </c>
      <c r="E25" s="828"/>
      <c r="F25" s="828"/>
      <c r="G25" s="828"/>
      <c r="H25" s="704"/>
    </row>
    <row r="26" spans="1:8" ht="25.5" customHeight="1">
      <c r="B26" s="403" t="s">
        <v>424</v>
      </c>
      <c r="C26" s="24" t="s">
        <v>426</v>
      </c>
      <c r="D26" s="19" t="s">
        <v>297</v>
      </c>
      <c r="E26" s="828"/>
      <c r="F26" s="828"/>
      <c r="G26" s="828"/>
      <c r="H26" s="704"/>
    </row>
    <row r="27" spans="1:8" ht="20.100000000000001" customHeight="1">
      <c r="A27" s="44"/>
      <c r="B27" s="402" t="s">
        <v>782</v>
      </c>
      <c r="C27" s="24" t="s">
        <v>427</v>
      </c>
      <c r="D27" s="19" t="s">
        <v>298</v>
      </c>
      <c r="E27" s="828"/>
      <c r="F27" s="828"/>
      <c r="G27" s="828"/>
      <c r="H27" s="704"/>
    </row>
    <row r="28" spans="1:8" ht="25.5" customHeight="1">
      <c r="A28" s="44"/>
      <c r="B28" s="852" t="s">
        <v>428</v>
      </c>
      <c r="C28" s="22" t="s">
        <v>429</v>
      </c>
      <c r="D28" s="856" t="s">
        <v>299</v>
      </c>
      <c r="E28" s="931"/>
      <c r="F28" s="931"/>
      <c r="G28" s="931"/>
      <c r="H28" s="929"/>
    </row>
    <row r="29" spans="1:8" ht="22.5" customHeight="1">
      <c r="A29" s="44"/>
      <c r="B29" s="852"/>
      <c r="C29" s="23" t="s">
        <v>430</v>
      </c>
      <c r="D29" s="856"/>
      <c r="E29" s="932"/>
      <c r="F29" s="932"/>
      <c r="G29" s="932"/>
      <c r="H29" s="930"/>
    </row>
    <row r="30" spans="1:8" ht="25.5" customHeight="1">
      <c r="A30" s="44"/>
      <c r="B30" s="402" t="s">
        <v>431</v>
      </c>
      <c r="C30" s="24" t="s">
        <v>764</v>
      </c>
      <c r="D30" s="19" t="s">
        <v>300</v>
      </c>
      <c r="E30" s="828"/>
      <c r="F30" s="828"/>
      <c r="G30" s="828"/>
      <c r="H30" s="704"/>
    </row>
    <row r="31" spans="1:8" ht="25.5" customHeight="1">
      <c r="B31" s="403" t="s">
        <v>432</v>
      </c>
      <c r="C31" s="24" t="s">
        <v>433</v>
      </c>
      <c r="D31" s="19" t="s">
        <v>301</v>
      </c>
      <c r="E31" s="828"/>
      <c r="F31" s="828"/>
      <c r="G31" s="828"/>
      <c r="H31" s="704"/>
    </row>
    <row r="32" spans="1:8" ht="35.25" customHeight="1">
      <c r="B32" s="403" t="s">
        <v>434</v>
      </c>
      <c r="C32" s="24" t="s">
        <v>435</v>
      </c>
      <c r="D32" s="19" t="s">
        <v>302</v>
      </c>
      <c r="E32" s="828"/>
      <c r="F32" s="828"/>
      <c r="G32" s="828"/>
      <c r="H32" s="704"/>
    </row>
    <row r="33" spans="1:8" ht="35.25" customHeight="1">
      <c r="B33" s="403" t="s">
        <v>436</v>
      </c>
      <c r="C33" s="24" t="s">
        <v>765</v>
      </c>
      <c r="D33" s="19" t="s">
        <v>303</v>
      </c>
      <c r="E33" s="828"/>
      <c r="F33" s="828"/>
      <c r="G33" s="828"/>
      <c r="H33" s="704"/>
    </row>
    <row r="34" spans="1:8" ht="25.5" customHeight="1">
      <c r="B34" s="403" t="s">
        <v>437</v>
      </c>
      <c r="C34" s="24" t="s">
        <v>438</v>
      </c>
      <c r="D34" s="19" t="s">
        <v>304</v>
      </c>
      <c r="E34" s="828"/>
      <c r="F34" s="828"/>
      <c r="G34" s="828"/>
      <c r="H34" s="704"/>
    </row>
    <row r="35" spans="1:8" ht="25.5" customHeight="1">
      <c r="B35" s="403" t="s">
        <v>437</v>
      </c>
      <c r="C35" s="24" t="s">
        <v>439</v>
      </c>
      <c r="D35" s="19" t="s">
        <v>305</v>
      </c>
      <c r="E35" s="828"/>
      <c r="F35" s="828"/>
      <c r="G35" s="828"/>
      <c r="H35" s="704"/>
    </row>
    <row r="36" spans="1:8" ht="39" customHeight="1">
      <c r="B36" s="403" t="s">
        <v>783</v>
      </c>
      <c r="C36" s="24" t="s">
        <v>766</v>
      </c>
      <c r="D36" s="19" t="s">
        <v>306</v>
      </c>
      <c r="E36" s="828"/>
      <c r="F36" s="828"/>
      <c r="G36" s="828"/>
      <c r="H36" s="704"/>
    </row>
    <row r="37" spans="1:8" ht="25.5" customHeight="1">
      <c r="B37" s="403" t="s">
        <v>784</v>
      </c>
      <c r="C37" s="24" t="s">
        <v>440</v>
      </c>
      <c r="D37" s="19" t="s">
        <v>307</v>
      </c>
      <c r="E37" s="828"/>
      <c r="F37" s="828"/>
      <c r="G37" s="828"/>
      <c r="H37" s="704"/>
    </row>
    <row r="38" spans="1:8" ht="25.5" customHeight="1">
      <c r="B38" s="403" t="s">
        <v>441</v>
      </c>
      <c r="C38" s="24" t="s">
        <v>442</v>
      </c>
      <c r="D38" s="19" t="s">
        <v>308</v>
      </c>
      <c r="E38" s="828"/>
      <c r="F38" s="828"/>
      <c r="G38" s="828"/>
      <c r="H38" s="704"/>
    </row>
    <row r="39" spans="1:8" ht="25.5" customHeight="1">
      <c r="B39" s="403" t="s">
        <v>443</v>
      </c>
      <c r="C39" s="24" t="s">
        <v>444</v>
      </c>
      <c r="D39" s="19" t="s">
        <v>309</v>
      </c>
      <c r="E39" s="828"/>
      <c r="F39" s="828"/>
      <c r="G39" s="828"/>
      <c r="H39" s="704"/>
    </row>
    <row r="40" spans="1:8" ht="20.100000000000001" customHeight="1">
      <c r="A40" s="44"/>
      <c r="B40" s="402">
        <v>288</v>
      </c>
      <c r="C40" s="18" t="s">
        <v>445</v>
      </c>
      <c r="D40" s="19" t="s">
        <v>310</v>
      </c>
      <c r="E40" s="828"/>
      <c r="F40" s="828"/>
      <c r="G40" s="828"/>
      <c r="H40" s="704"/>
    </row>
    <row r="41" spans="1:8" ht="20.100000000000001" customHeight="1">
      <c r="A41" s="44"/>
      <c r="B41" s="852"/>
      <c r="C41" s="20" t="s">
        <v>446</v>
      </c>
      <c r="D41" s="856" t="s">
        <v>311</v>
      </c>
      <c r="E41" s="931">
        <v>46428</v>
      </c>
      <c r="F41" s="931">
        <v>49802</v>
      </c>
      <c r="G41" s="931">
        <v>54130</v>
      </c>
      <c r="H41" s="929">
        <v>56001</v>
      </c>
    </row>
    <row r="42" spans="1:8" ht="12.75" customHeight="1">
      <c r="A42" s="44"/>
      <c r="B42" s="852"/>
      <c r="C42" s="21" t="s">
        <v>447</v>
      </c>
      <c r="D42" s="856"/>
      <c r="E42" s="932"/>
      <c r="F42" s="932"/>
      <c r="G42" s="932"/>
      <c r="H42" s="930"/>
    </row>
    <row r="43" spans="1:8" ht="25.5" customHeight="1">
      <c r="B43" s="403" t="s">
        <v>448</v>
      </c>
      <c r="C43" s="24" t="s">
        <v>449</v>
      </c>
      <c r="D43" s="19" t="s">
        <v>312</v>
      </c>
      <c r="E43" s="828">
        <v>120</v>
      </c>
      <c r="F43" s="828">
        <v>110</v>
      </c>
      <c r="G43" s="828">
        <v>130</v>
      </c>
      <c r="H43" s="704">
        <v>150</v>
      </c>
    </row>
    <row r="44" spans="1:8" ht="20.100000000000001" customHeight="1">
      <c r="B44" s="403">
        <v>10</v>
      </c>
      <c r="C44" s="24" t="s">
        <v>450</v>
      </c>
      <c r="D44" s="19" t="s">
        <v>313</v>
      </c>
      <c r="E44" s="828">
        <v>120</v>
      </c>
      <c r="F44" s="828">
        <v>110</v>
      </c>
      <c r="G44" s="828">
        <v>130</v>
      </c>
      <c r="H44" s="704">
        <v>150</v>
      </c>
    </row>
    <row r="45" spans="1:8" ht="20.100000000000001" customHeight="1">
      <c r="B45" s="403" t="s">
        <v>451</v>
      </c>
      <c r="C45" s="24" t="s">
        <v>452</v>
      </c>
      <c r="D45" s="19" t="s">
        <v>314</v>
      </c>
      <c r="E45" s="828"/>
      <c r="F45" s="828"/>
      <c r="G45" s="828"/>
      <c r="H45" s="704"/>
    </row>
    <row r="46" spans="1:8" ht="20.100000000000001" customHeight="1">
      <c r="B46" s="403">
        <v>13</v>
      </c>
      <c r="C46" s="24" t="s">
        <v>453</v>
      </c>
      <c r="D46" s="19" t="s">
        <v>315</v>
      </c>
      <c r="E46" s="828"/>
      <c r="F46" s="828"/>
      <c r="G46" s="828"/>
      <c r="H46" s="704"/>
    </row>
    <row r="47" spans="1:8" ht="20.100000000000001" customHeight="1">
      <c r="B47" s="403" t="s">
        <v>454</v>
      </c>
      <c r="C47" s="24" t="s">
        <v>455</v>
      </c>
      <c r="D47" s="19" t="s">
        <v>316</v>
      </c>
      <c r="E47" s="828"/>
      <c r="F47" s="828"/>
      <c r="G47" s="828"/>
      <c r="H47" s="704"/>
    </row>
    <row r="48" spans="1:8" ht="20.100000000000001" customHeight="1">
      <c r="B48" s="403" t="s">
        <v>456</v>
      </c>
      <c r="C48" s="24" t="s">
        <v>457</v>
      </c>
      <c r="D48" s="19" t="s">
        <v>317</v>
      </c>
      <c r="E48" s="828"/>
      <c r="F48" s="828"/>
      <c r="G48" s="828"/>
      <c r="H48" s="704"/>
    </row>
    <row r="49" spans="1:8" ht="25.5" customHeight="1">
      <c r="A49" s="44"/>
      <c r="B49" s="402">
        <v>14</v>
      </c>
      <c r="C49" s="24" t="s">
        <v>458</v>
      </c>
      <c r="D49" s="19" t="s">
        <v>318</v>
      </c>
      <c r="E49" s="828"/>
      <c r="F49" s="828"/>
      <c r="G49" s="828"/>
      <c r="H49" s="704"/>
    </row>
    <row r="50" spans="1:8" ht="20.100000000000001" customHeight="1">
      <c r="A50" s="44"/>
      <c r="B50" s="852">
        <v>20</v>
      </c>
      <c r="C50" s="22" t="s">
        <v>459</v>
      </c>
      <c r="D50" s="856" t="s">
        <v>319</v>
      </c>
      <c r="E50" s="931">
        <v>21000</v>
      </c>
      <c r="F50" s="931">
        <v>22260</v>
      </c>
      <c r="G50" s="931">
        <v>23400</v>
      </c>
      <c r="H50" s="929">
        <v>23000</v>
      </c>
    </row>
    <row r="51" spans="1:8" ht="12" customHeight="1">
      <c r="A51" s="44"/>
      <c r="B51" s="852"/>
      <c r="C51" s="23" t="s">
        <v>460</v>
      </c>
      <c r="D51" s="856"/>
      <c r="E51" s="932"/>
      <c r="F51" s="932"/>
      <c r="G51" s="932"/>
      <c r="H51" s="930"/>
    </row>
    <row r="52" spans="1:8" ht="20.100000000000001" customHeight="1">
      <c r="A52" s="44"/>
      <c r="B52" s="402">
        <v>204</v>
      </c>
      <c r="C52" s="24" t="s">
        <v>461</v>
      </c>
      <c r="D52" s="19" t="s">
        <v>320</v>
      </c>
      <c r="E52" s="828">
        <v>21000</v>
      </c>
      <c r="F52" s="828">
        <v>22260</v>
      </c>
      <c r="G52" s="828">
        <v>23400</v>
      </c>
      <c r="H52" s="704">
        <v>23000</v>
      </c>
    </row>
    <row r="53" spans="1:8" ht="20.100000000000001" customHeight="1">
      <c r="A53" s="44"/>
      <c r="B53" s="402">
        <v>205</v>
      </c>
      <c r="C53" s="24" t="s">
        <v>462</v>
      </c>
      <c r="D53" s="19" t="s">
        <v>321</v>
      </c>
      <c r="E53" s="828"/>
      <c r="F53" s="828"/>
      <c r="G53" s="828"/>
      <c r="H53" s="704"/>
    </row>
    <row r="54" spans="1:8" ht="25.5" customHeight="1">
      <c r="A54" s="44"/>
      <c r="B54" s="402" t="s">
        <v>463</v>
      </c>
      <c r="C54" s="24" t="s">
        <v>464</v>
      </c>
      <c r="D54" s="19" t="s">
        <v>322</v>
      </c>
      <c r="E54" s="828"/>
      <c r="F54" s="828"/>
      <c r="G54" s="828"/>
      <c r="H54" s="704"/>
    </row>
    <row r="55" spans="1:8" ht="25.5" customHeight="1">
      <c r="A55" s="44"/>
      <c r="B55" s="402" t="s">
        <v>465</v>
      </c>
      <c r="C55" s="24" t="s">
        <v>466</v>
      </c>
      <c r="D55" s="19" t="s">
        <v>323</v>
      </c>
      <c r="E55" s="828"/>
      <c r="F55" s="828"/>
      <c r="G55" s="828"/>
      <c r="H55" s="704"/>
    </row>
    <row r="56" spans="1:8" ht="20.100000000000001" customHeight="1">
      <c r="A56" s="44"/>
      <c r="B56" s="402">
        <v>206</v>
      </c>
      <c r="C56" s="24" t="s">
        <v>467</v>
      </c>
      <c r="D56" s="19" t="s">
        <v>324</v>
      </c>
      <c r="E56" s="828"/>
      <c r="F56" s="828"/>
      <c r="G56" s="828"/>
      <c r="H56" s="704"/>
    </row>
    <row r="57" spans="1:8" ht="20.100000000000001" customHeight="1">
      <c r="A57" s="44"/>
      <c r="B57" s="852" t="s">
        <v>468</v>
      </c>
      <c r="C57" s="22" t="s">
        <v>469</v>
      </c>
      <c r="D57" s="856" t="s">
        <v>325</v>
      </c>
      <c r="E57" s="931">
        <v>23150</v>
      </c>
      <c r="F57" s="931">
        <v>24053</v>
      </c>
      <c r="G57" s="931">
        <v>26000</v>
      </c>
      <c r="H57" s="929">
        <v>27000</v>
      </c>
    </row>
    <row r="58" spans="1:8" ht="12" customHeight="1">
      <c r="A58" s="44"/>
      <c r="B58" s="852"/>
      <c r="C58" s="23" t="s">
        <v>470</v>
      </c>
      <c r="D58" s="856"/>
      <c r="E58" s="932"/>
      <c r="F58" s="932"/>
      <c r="G58" s="932"/>
      <c r="H58" s="930"/>
    </row>
    <row r="59" spans="1:8" ht="23.25" customHeight="1">
      <c r="B59" s="403" t="s">
        <v>471</v>
      </c>
      <c r="C59" s="24" t="s">
        <v>472</v>
      </c>
      <c r="D59" s="19" t="s">
        <v>326</v>
      </c>
      <c r="E59" s="828">
        <v>23000</v>
      </c>
      <c r="F59" s="828">
        <v>24000</v>
      </c>
      <c r="G59" s="828">
        <v>26000</v>
      </c>
      <c r="H59" s="704">
        <v>27000</v>
      </c>
    </row>
    <row r="60" spans="1:8" ht="20.100000000000001" customHeight="1">
      <c r="B60" s="403">
        <v>223</v>
      </c>
      <c r="C60" s="24" t="s">
        <v>473</v>
      </c>
      <c r="D60" s="19" t="s">
        <v>327</v>
      </c>
      <c r="E60" s="828">
        <v>150</v>
      </c>
      <c r="F60" s="828">
        <v>53</v>
      </c>
      <c r="G60" s="828">
        <v>0</v>
      </c>
      <c r="H60" s="704">
        <v>0</v>
      </c>
    </row>
    <row r="61" spans="1:8" ht="25.5" customHeight="1">
      <c r="A61" s="44"/>
      <c r="B61" s="402">
        <v>224</v>
      </c>
      <c r="C61" s="24" t="s">
        <v>474</v>
      </c>
      <c r="D61" s="19" t="s">
        <v>328</v>
      </c>
      <c r="E61" s="828"/>
      <c r="F61" s="828"/>
      <c r="G61" s="828"/>
      <c r="H61" s="704"/>
    </row>
    <row r="62" spans="1:8" ht="20.100000000000001" customHeight="1">
      <c r="A62" s="44"/>
      <c r="B62" s="852">
        <v>23</v>
      </c>
      <c r="C62" s="22" t="s">
        <v>475</v>
      </c>
      <c r="D62" s="856" t="s">
        <v>329</v>
      </c>
      <c r="E62" s="933">
        <v>0</v>
      </c>
      <c r="F62" s="933">
        <v>0</v>
      </c>
      <c r="G62" s="933">
        <v>0</v>
      </c>
      <c r="H62" s="867">
        <v>0</v>
      </c>
    </row>
    <row r="63" spans="1:8" ht="20.100000000000001" customHeight="1">
      <c r="A63" s="44"/>
      <c r="B63" s="852"/>
      <c r="C63" s="23" t="s">
        <v>476</v>
      </c>
      <c r="D63" s="856"/>
      <c r="E63" s="934"/>
      <c r="F63" s="934"/>
      <c r="G63" s="934"/>
      <c r="H63" s="868"/>
    </row>
    <row r="64" spans="1:8" ht="25.5" customHeight="1">
      <c r="B64" s="403">
        <v>230</v>
      </c>
      <c r="C64" s="24" t="s">
        <v>477</v>
      </c>
      <c r="D64" s="19" t="s">
        <v>330</v>
      </c>
      <c r="E64" s="828"/>
      <c r="F64" s="828"/>
      <c r="G64" s="828"/>
      <c r="H64" s="704"/>
    </row>
    <row r="65" spans="1:8" ht="25.5" customHeight="1">
      <c r="B65" s="403">
        <v>231</v>
      </c>
      <c r="C65" s="24" t="s">
        <v>791</v>
      </c>
      <c r="D65" s="19" t="s">
        <v>331</v>
      </c>
      <c r="E65" s="828"/>
      <c r="F65" s="828"/>
      <c r="G65" s="828"/>
      <c r="H65" s="704"/>
    </row>
    <row r="66" spans="1:8" ht="20.100000000000001" customHeight="1">
      <c r="B66" s="403" t="s">
        <v>478</v>
      </c>
      <c r="C66" s="24" t="s">
        <v>479</v>
      </c>
      <c r="D66" s="19" t="s">
        <v>332</v>
      </c>
      <c r="E66" s="828"/>
      <c r="F66" s="828"/>
      <c r="G66" s="828"/>
      <c r="H66" s="704"/>
    </row>
    <row r="67" spans="1:8" ht="25.5" customHeight="1">
      <c r="B67" s="403" t="s">
        <v>480</v>
      </c>
      <c r="C67" s="24" t="s">
        <v>481</v>
      </c>
      <c r="D67" s="19" t="s">
        <v>333</v>
      </c>
      <c r="E67" s="828"/>
      <c r="F67" s="828"/>
      <c r="G67" s="828"/>
      <c r="H67" s="704"/>
    </row>
    <row r="68" spans="1:8" ht="25.5" customHeight="1">
      <c r="B68" s="403">
        <v>235</v>
      </c>
      <c r="C68" s="24" t="s">
        <v>482</v>
      </c>
      <c r="D68" s="19" t="s">
        <v>334</v>
      </c>
      <c r="E68" s="828"/>
      <c r="F68" s="828"/>
      <c r="G68" s="828"/>
      <c r="H68" s="704"/>
    </row>
    <row r="69" spans="1:8" ht="25.5" customHeight="1">
      <c r="B69" s="403" t="s">
        <v>483</v>
      </c>
      <c r="C69" s="24" t="s">
        <v>767</v>
      </c>
      <c r="D69" s="19" t="s">
        <v>335</v>
      </c>
      <c r="E69" s="828"/>
      <c r="F69" s="828"/>
      <c r="G69" s="828"/>
      <c r="H69" s="704"/>
    </row>
    <row r="70" spans="1:8" ht="25.5" customHeight="1">
      <c r="B70" s="403">
        <v>237</v>
      </c>
      <c r="C70" s="24" t="s">
        <v>484</v>
      </c>
      <c r="D70" s="19" t="s">
        <v>336</v>
      </c>
      <c r="E70" s="828"/>
      <c r="F70" s="828"/>
      <c r="G70" s="828"/>
      <c r="H70" s="704"/>
    </row>
    <row r="71" spans="1:8" ht="20.100000000000001" customHeight="1">
      <c r="B71" s="403" t="s">
        <v>485</v>
      </c>
      <c r="C71" s="24" t="s">
        <v>486</v>
      </c>
      <c r="D71" s="19" t="s">
        <v>337</v>
      </c>
      <c r="E71" s="828"/>
      <c r="F71" s="828"/>
      <c r="G71" s="828"/>
      <c r="H71" s="704"/>
    </row>
    <row r="72" spans="1:8" ht="20.100000000000001" customHeight="1">
      <c r="B72" s="403">
        <v>24</v>
      </c>
      <c r="C72" s="24" t="s">
        <v>487</v>
      </c>
      <c r="D72" s="19" t="s">
        <v>338</v>
      </c>
      <c r="E72" s="828">
        <v>2158</v>
      </c>
      <c r="F72" s="828">
        <v>3379</v>
      </c>
      <c r="G72" s="828">
        <v>4600</v>
      </c>
      <c r="H72" s="704">
        <v>5821</v>
      </c>
    </row>
    <row r="73" spans="1:8" ht="25.5" customHeight="1">
      <c r="B73" s="403" t="s">
        <v>488</v>
      </c>
      <c r="C73" s="24" t="s">
        <v>489</v>
      </c>
      <c r="D73" s="19" t="s">
        <v>339</v>
      </c>
      <c r="E73" s="828">
        <v>0</v>
      </c>
      <c r="F73" s="828">
        <v>0</v>
      </c>
      <c r="G73" s="828">
        <v>0</v>
      </c>
      <c r="H73" s="704">
        <v>30</v>
      </c>
    </row>
    <row r="74" spans="1:8" ht="25.5" customHeight="1">
      <c r="B74" s="403"/>
      <c r="C74" s="18" t="s">
        <v>572</v>
      </c>
      <c r="D74" s="19" t="s">
        <v>340</v>
      </c>
      <c r="E74" s="828">
        <v>69897</v>
      </c>
      <c r="F74" s="828">
        <v>77528</v>
      </c>
      <c r="G74" s="828">
        <v>80121</v>
      </c>
      <c r="H74" s="704">
        <v>80228</v>
      </c>
    </row>
    <row r="75" spans="1:8" ht="20.100000000000001" customHeight="1">
      <c r="B75" s="403">
        <v>88</v>
      </c>
      <c r="C75" s="18" t="s">
        <v>490</v>
      </c>
      <c r="D75" s="19" t="s">
        <v>341</v>
      </c>
      <c r="E75" s="828"/>
      <c r="F75" s="828"/>
      <c r="G75" s="828"/>
      <c r="H75" s="704"/>
    </row>
    <row r="76" spans="1:8" ht="20.100000000000001" customHeight="1">
      <c r="A76" s="44"/>
      <c r="B76" s="404"/>
      <c r="C76" s="18" t="s">
        <v>37</v>
      </c>
      <c r="D76" s="25"/>
      <c r="E76" s="828"/>
      <c r="F76" s="828"/>
      <c r="G76" s="828"/>
      <c r="H76" s="704"/>
    </row>
    <row r="77" spans="1:8" ht="20.100000000000001" customHeight="1">
      <c r="A77" s="44"/>
      <c r="B77" s="852"/>
      <c r="C77" s="20" t="s">
        <v>491</v>
      </c>
      <c r="D77" s="856" t="s">
        <v>137</v>
      </c>
      <c r="E77" s="931">
        <v>19427</v>
      </c>
      <c r="F77" s="931">
        <v>19994</v>
      </c>
      <c r="G77" s="931">
        <v>20560</v>
      </c>
      <c r="H77" s="929">
        <v>21126</v>
      </c>
    </row>
    <row r="78" spans="1:8" ht="20.100000000000001" customHeight="1">
      <c r="A78" s="44"/>
      <c r="B78" s="852"/>
      <c r="C78" s="21" t="s">
        <v>492</v>
      </c>
      <c r="D78" s="856"/>
      <c r="E78" s="932"/>
      <c r="F78" s="932"/>
      <c r="G78" s="932"/>
      <c r="H78" s="930"/>
    </row>
    <row r="79" spans="1:8" ht="20.100000000000001" customHeight="1">
      <c r="A79" s="44"/>
      <c r="B79" s="402" t="s">
        <v>493</v>
      </c>
      <c r="C79" s="24" t="s">
        <v>494</v>
      </c>
      <c r="D79" s="19" t="s">
        <v>138</v>
      </c>
      <c r="E79" s="828">
        <v>107</v>
      </c>
      <c r="F79" s="828">
        <v>107</v>
      </c>
      <c r="G79" s="828">
        <v>107</v>
      </c>
      <c r="H79" s="704">
        <v>107</v>
      </c>
    </row>
    <row r="80" spans="1:8" ht="20.100000000000001" customHeight="1">
      <c r="B80" s="403">
        <v>31</v>
      </c>
      <c r="C80" s="24" t="s">
        <v>495</v>
      </c>
      <c r="D80" s="19" t="s">
        <v>139</v>
      </c>
      <c r="E80" s="828"/>
      <c r="F80" s="828"/>
      <c r="G80" s="828"/>
      <c r="H80" s="704"/>
    </row>
    <row r="81" spans="1:8" ht="20.100000000000001" customHeight="1">
      <c r="B81" s="403">
        <v>306</v>
      </c>
      <c r="C81" s="24" t="s">
        <v>496</v>
      </c>
      <c r="D81" s="19" t="s">
        <v>140</v>
      </c>
      <c r="E81" s="828"/>
      <c r="F81" s="828"/>
      <c r="G81" s="828"/>
      <c r="H81" s="704"/>
    </row>
    <row r="82" spans="1:8" ht="20.100000000000001" customHeight="1">
      <c r="B82" s="403">
        <v>32</v>
      </c>
      <c r="C82" s="24" t="s">
        <v>497</v>
      </c>
      <c r="D82" s="19" t="s">
        <v>141</v>
      </c>
      <c r="E82" s="828">
        <v>3</v>
      </c>
      <c r="F82" s="828">
        <v>3</v>
      </c>
      <c r="G82" s="828">
        <v>3</v>
      </c>
      <c r="H82" s="704">
        <v>3</v>
      </c>
    </row>
    <row r="83" spans="1:8" ht="58.5" customHeight="1">
      <c r="B83" s="403" t="s">
        <v>498</v>
      </c>
      <c r="C83" s="24" t="s">
        <v>785</v>
      </c>
      <c r="D83" s="19" t="s">
        <v>142</v>
      </c>
      <c r="E83" s="828"/>
      <c r="F83" s="828"/>
      <c r="G83" s="828"/>
      <c r="H83" s="704"/>
    </row>
    <row r="84" spans="1:8" ht="49.5" customHeight="1">
      <c r="B84" s="403" t="s">
        <v>499</v>
      </c>
      <c r="C84" s="24" t="s">
        <v>792</v>
      </c>
      <c r="D84" s="19" t="s">
        <v>143</v>
      </c>
      <c r="E84" s="828"/>
      <c r="F84" s="828"/>
      <c r="G84" s="828"/>
      <c r="H84" s="704"/>
    </row>
    <row r="85" spans="1:8" ht="20.100000000000001" customHeight="1">
      <c r="B85" s="403">
        <v>34</v>
      </c>
      <c r="C85" s="24" t="s">
        <v>500</v>
      </c>
      <c r="D85" s="19" t="s">
        <v>144</v>
      </c>
      <c r="E85" s="828">
        <v>19317</v>
      </c>
      <c r="F85" s="828">
        <v>19884</v>
      </c>
      <c r="G85" s="828">
        <v>20450</v>
      </c>
      <c r="H85" s="704">
        <v>21016</v>
      </c>
    </row>
    <row r="86" spans="1:8" ht="20.100000000000001" customHeight="1">
      <c r="B86" s="403">
        <v>340</v>
      </c>
      <c r="C86" s="24" t="s">
        <v>154</v>
      </c>
      <c r="D86" s="19" t="s">
        <v>145</v>
      </c>
      <c r="E86" s="828">
        <v>18751</v>
      </c>
      <c r="F86" s="828">
        <v>18751</v>
      </c>
      <c r="G86" s="828">
        <v>18751</v>
      </c>
      <c r="H86" s="704">
        <v>18751</v>
      </c>
    </row>
    <row r="87" spans="1:8" ht="20.100000000000001" customHeight="1">
      <c r="B87" s="403">
        <v>341</v>
      </c>
      <c r="C87" s="24" t="s">
        <v>501</v>
      </c>
      <c r="D87" s="19" t="s">
        <v>146</v>
      </c>
      <c r="E87" s="828">
        <v>566</v>
      </c>
      <c r="F87" s="828">
        <v>1133</v>
      </c>
      <c r="G87" s="828">
        <v>1699</v>
      </c>
      <c r="H87" s="704">
        <v>2265</v>
      </c>
    </row>
    <row r="88" spans="1:8" ht="20.100000000000001" customHeight="1">
      <c r="B88" s="403"/>
      <c r="C88" s="24" t="s">
        <v>502</v>
      </c>
      <c r="D88" s="19" t="s">
        <v>147</v>
      </c>
      <c r="E88" s="828"/>
      <c r="F88" s="828"/>
      <c r="G88" s="828"/>
      <c r="H88" s="704"/>
    </row>
    <row r="89" spans="1:8" ht="20.100000000000001" customHeight="1">
      <c r="B89" s="403">
        <v>35</v>
      </c>
      <c r="C89" s="24" t="s">
        <v>503</v>
      </c>
      <c r="D89" s="19" t="s">
        <v>148</v>
      </c>
      <c r="E89" s="828"/>
      <c r="F89" s="828"/>
      <c r="G89" s="828"/>
      <c r="H89" s="704"/>
    </row>
    <row r="90" spans="1:8" ht="20.100000000000001" customHeight="1">
      <c r="B90" s="403">
        <v>350</v>
      </c>
      <c r="C90" s="24" t="s">
        <v>504</v>
      </c>
      <c r="D90" s="19" t="s">
        <v>149</v>
      </c>
      <c r="E90" s="828"/>
      <c r="F90" s="828"/>
      <c r="G90" s="828"/>
      <c r="H90" s="704"/>
    </row>
    <row r="91" spans="1:8" ht="20.100000000000001" customHeight="1">
      <c r="A91" s="44"/>
      <c r="B91" s="402">
        <v>351</v>
      </c>
      <c r="C91" s="24" t="s">
        <v>160</v>
      </c>
      <c r="D91" s="19" t="s">
        <v>150</v>
      </c>
      <c r="E91" s="828"/>
      <c r="F91" s="828"/>
      <c r="G91" s="828"/>
      <c r="H91" s="704"/>
    </row>
    <row r="92" spans="1:8" ht="22.5" customHeight="1">
      <c r="A92" s="44"/>
      <c r="B92" s="852"/>
      <c r="C92" s="20" t="s">
        <v>505</v>
      </c>
      <c r="D92" s="856" t="s">
        <v>151</v>
      </c>
      <c r="E92" s="931">
        <v>27382</v>
      </c>
      <c r="F92" s="931">
        <v>30382</v>
      </c>
      <c r="G92" s="931">
        <v>32382</v>
      </c>
      <c r="H92" s="929">
        <v>35382</v>
      </c>
    </row>
    <row r="93" spans="1:8" ht="13.5" customHeight="1">
      <c r="A93" s="44"/>
      <c r="B93" s="852"/>
      <c r="C93" s="21" t="s">
        <v>506</v>
      </c>
      <c r="D93" s="856"/>
      <c r="E93" s="932"/>
      <c r="F93" s="932"/>
      <c r="G93" s="932"/>
      <c r="H93" s="930"/>
    </row>
    <row r="94" spans="1:8" ht="20.100000000000001" customHeight="1">
      <c r="A94" s="44"/>
      <c r="B94" s="852">
        <v>40</v>
      </c>
      <c r="C94" s="22" t="s">
        <v>507</v>
      </c>
      <c r="D94" s="856" t="s">
        <v>152</v>
      </c>
      <c r="E94" s="931">
        <v>0</v>
      </c>
      <c r="F94" s="931">
        <v>0</v>
      </c>
      <c r="G94" s="931">
        <v>0</v>
      </c>
      <c r="H94" s="929">
        <v>0</v>
      </c>
    </row>
    <row r="95" spans="1:8" ht="14.25" customHeight="1">
      <c r="A95" s="44"/>
      <c r="B95" s="852"/>
      <c r="C95" s="23" t="s">
        <v>508</v>
      </c>
      <c r="D95" s="856"/>
      <c r="E95" s="932"/>
      <c r="F95" s="932"/>
      <c r="G95" s="932"/>
      <c r="H95" s="930"/>
    </row>
    <row r="96" spans="1:8" ht="25.5" customHeight="1">
      <c r="A96" s="44"/>
      <c r="B96" s="402">
        <v>404</v>
      </c>
      <c r="C96" s="24" t="s">
        <v>509</v>
      </c>
      <c r="D96" s="19" t="s">
        <v>153</v>
      </c>
      <c r="E96" s="828"/>
      <c r="F96" s="828"/>
      <c r="G96" s="828"/>
      <c r="H96" s="704"/>
    </row>
    <row r="97" spans="1:8" ht="20.100000000000001" customHeight="1">
      <c r="A97" s="44"/>
      <c r="B97" s="402">
        <v>400</v>
      </c>
      <c r="C97" s="24" t="s">
        <v>510</v>
      </c>
      <c r="D97" s="19" t="s">
        <v>155</v>
      </c>
      <c r="E97" s="828"/>
      <c r="F97" s="828"/>
      <c r="G97" s="828"/>
      <c r="H97" s="704"/>
    </row>
    <row r="98" spans="1:8" ht="20.100000000000001" customHeight="1">
      <c r="A98" s="44"/>
      <c r="B98" s="402" t="s">
        <v>787</v>
      </c>
      <c r="C98" s="24" t="s">
        <v>511</v>
      </c>
      <c r="D98" s="19" t="s">
        <v>156</v>
      </c>
      <c r="E98" s="828"/>
      <c r="F98" s="828"/>
      <c r="G98" s="828"/>
      <c r="H98" s="704"/>
    </row>
    <row r="99" spans="1:8" ht="20.100000000000001" customHeight="1">
      <c r="A99" s="44"/>
      <c r="B99" s="852">
        <v>41</v>
      </c>
      <c r="C99" s="22" t="s">
        <v>512</v>
      </c>
      <c r="D99" s="856" t="s">
        <v>157</v>
      </c>
      <c r="E99" s="931">
        <v>3382</v>
      </c>
      <c r="F99" s="931">
        <v>3382</v>
      </c>
      <c r="G99" s="931">
        <v>3382</v>
      </c>
      <c r="H99" s="929">
        <v>3382</v>
      </c>
    </row>
    <row r="100" spans="1:8" ht="12" customHeight="1">
      <c r="A100" s="44"/>
      <c r="B100" s="852"/>
      <c r="C100" s="23" t="s">
        <v>513</v>
      </c>
      <c r="D100" s="856"/>
      <c r="E100" s="932"/>
      <c r="F100" s="932"/>
      <c r="G100" s="932"/>
      <c r="H100" s="930"/>
    </row>
    <row r="101" spans="1:8" ht="20.100000000000001" customHeight="1">
      <c r="B101" s="403">
        <v>410</v>
      </c>
      <c r="C101" s="24" t="s">
        <v>514</v>
      </c>
      <c r="D101" s="19" t="s">
        <v>158</v>
      </c>
      <c r="E101" s="828"/>
      <c r="F101" s="828"/>
      <c r="G101" s="828"/>
      <c r="H101" s="704"/>
    </row>
    <row r="102" spans="1:8" ht="36.75" customHeight="1">
      <c r="B102" s="403" t="s">
        <v>515</v>
      </c>
      <c r="C102" s="24" t="s">
        <v>516</v>
      </c>
      <c r="D102" s="19" t="s">
        <v>159</v>
      </c>
      <c r="E102" s="828"/>
      <c r="F102" s="828"/>
      <c r="G102" s="828"/>
      <c r="H102" s="704"/>
    </row>
    <row r="103" spans="1:8" ht="39" customHeight="1">
      <c r="B103" s="403" t="s">
        <v>515</v>
      </c>
      <c r="C103" s="24" t="s">
        <v>517</v>
      </c>
      <c r="D103" s="19" t="s">
        <v>161</v>
      </c>
      <c r="E103" s="828"/>
      <c r="F103" s="828"/>
      <c r="G103" s="828"/>
      <c r="H103" s="704"/>
    </row>
    <row r="104" spans="1:8" ht="25.5" customHeight="1">
      <c r="B104" s="403" t="s">
        <v>518</v>
      </c>
      <c r="C104" s="24" t="s">
        <v>519</v>
      </c>
      <c r="D104" s="19" t="s">
        <v>162</v>
      </c>
      <c r="E104" s="828">
        <v>3382</v>
      </c>
      <c r="F104" s="828">
        <v>3382</v>
      </c>
      <c r="G104" s="828">
        <v>3382</v>
      </c>
      <c r="H104" s="704">
        <v>3382</v>
      </c>
    </row>
    <row r="105" spans="1:8" ht="25.5" customHeight="1">
      <c r="B105" s="403" t="s">
        <v>520</v>
      </c>
      <c r="C105" s="24" t="s">
        <v>768</v>
      </c>
      <c r="D105" s="19" t="s">
        <v>163</v>
      </c>
      <c r="E105" s="828"/>
      <c r="F105" s="828"/>
      <c r="G105" s="828"/>
      <c r="H105" s="704"/>
    </row>
    <row r="106" spans="1:8" ht="20.100000000000001" customHeight="1">
      <c r="B106" s="403">
        <v>413</v>
      </c>
      <c r="C106" s="24" t="s">
        <v>521</v>
      </c>
      <c r="D106" s="19" t="s">
        <v>164</v>
      </c>
      <c r="E106" s="828"/>
      <c r="F106" s="828"/>
      <c r="G106" s="828"/>
      <c r="H106" s="704"/>
    </row>
    <row r="107" spans="1:8" ht="20.100000000000001" customHeight="1">
      <c r="B107" s="403">
        <v>419</v>
      </c>
      <c r="C107" s="24" t="s">
        <v>522</v>
      </c>
      <c r="D107" s="19" t="s">
        <v>165</v>
      </c>
      <c r="E107" s="828"/>
      <c r="F107" s="828"/>
      <c r="G107" s="828"/>
      <c r="H107" s="704"/>
    </row>
    <row r="108" spans="1:8" ht="24" customHeight="1">
      <c r="B108" s="403" t="s">
        <v>523</v>
      </c>
      <c r="C108" s="24" t="s">
        <v>524</v>
      </c>
      <c r="D108" s="19" t="s">
        <v>166</v>
      </c>
      <c r="E108" s="828">
        <v>24000</v>
      </c>
      <c r="F108" s="828">
        <v>27000</v>
      </c>
      <c r="G108" s="828">
        <v>29000</v>
      </c>
      <c r="H108" s="704">
        <v>32000</v>
      </c>
    </row>
    <row r="109" spans="1:8" ht="20.100000000000001" customHeight="1">
      <c r="B109" s="403">
        <v>498</v>
      </c>
      <c r="C109" s="18" t="s">
        <v>525</v>
      </c>
      <c r="D109" s="19" t="s">
        <v>167</v>
      </c>
      <c r="E109" s="828">
        <v>0</v>
      </c>
      <c r="F109" s="828">
        <v>0</v>
      </c>
      <c r="G109" s="828">
        <v>0</v>
      </c>
      <c r="H109" s="704">
        <v>0</v>
      </c>
    </row>
    <row r="110" spans="1:8" ht="24" customHeight="1">
      <c r="A110" s="44"/>
      <c r="B110" s="402" t="s">
        <v>526</v>
      </c>
      <c r="C110" s="18" t="s">
        <v>527</v>
      </c>
      <c r="D110" s="19" t="s">
        <v>168</v>
      </c>
      <c r="E110" s="828">
        <v>7000</v>
      </c>
      <c r="F110" s="828">
        <v>10000</v>
      </c>
      <c r="G110" s="828">
        <v>11000</v>
      </c>
      <c r="H110" s="704">
        <v>12000</v>
      </c>
    </row>
    <row r="111" spans="1:8" ht="23.25" customHeight="1">
      <c r="A111" s="44"/>
      <c r="B111" s="852"/>
      <c r="C111" s="20" t="s">
        <v>528</v>
      </c>
      <c r="D111" s="856" t="s">
        <v>169</v>
      </c>
      <c r="E111" s="931">
        <v>16088</v>
      </c>
      <c r="F111" s="931">
        <v>17152</v>
      </c>
      <c r="G111" s="931">
        <v>16179</v>
      </c>
      <c r="H111" s="929">
        <v>11720</v>
      </c>
    </row>
    <row r="112" spans="1:8" ht="13.5" customHeight="1">
      <c r="A112" s="44"/>
      <c r="B112" s="852"/>
      <c r="C112" s="21" t="s">
        <v>529</v>
      </c>
      <c r="D112" s="856"/>
      <c r="E112" s="932"/>
      <c r="F112" s="932"/>
      <c r="G112" s="932"/>
      <c r="H112" s="930"/>
    </row>
    <row r="113" spans="1:8" ht="20.100000000000001" customHeight="1">
      <c r="A113" s="44"/>
      <c r="B113" s="402">
        <v>467</v>
      </c>
      <c r="C113" s="24" t="s">
        <v>530</v>
      </c>
      <c r="D113" s="19" t="s">
        <v>170</v>
      </c>
      <c r="E113" s="828"/>
      <c r="F113" s="828"/>
      <c r="G113" s="828"/>
      <c r="H113" s="704"/>
    </row>
    <row r="114" spans="1:8" ht="20.100000000000001" customHeight="1">
      <c r="A114" s="44"/>
      <c r="B114" s="852" t="s">
        <v>531</v>
      </c>
      <c r="C114" s="22" t="s">
        <v>532</v>
      </c>
      <c r="D114" s="856" t="s">
        <v>171</v>
      </c>
      <c r="E114" s="931">
        <v>4588</v>
      </c>
      <c r="F114" s="931">
        <v>3052</v>
      </c>
      <c r="G114" s="931">
        <v>1529</v>
      </c>
      <c r="H114" s="929">
        <v>0</v>
      </c>
    </row>
    <row r="115" spans="1:8" ht="15" customHeight="1">
      <c r="A115" s="44"/>
      <c r="B115" s="852"/>
      <c r="C115" s="23" t="s">
        <v>533</v>
      </c>
      <c r="D115" s="856"/>
      <c r="E115" s="932"/>
      <c r="F115" s="932"/>
      <c r="G115" s="932"/>
      <c r="H115" s="930"/>
    </row>
    <row r="116" spans="1:8" ht="25.5" customHeight="1">
      <c r="A116" s="44"/>
      <c r="B116" s="402" t="s">
        <v>534</v>
      </c>
      <c r="C116" s="24" t="s">
        <v>535</v>
      </c>
      <c r="D116" s="19" t="s">
        <v>172</v>
      </c>
      <c r="E116" s="828"/>
      <c r="F116" s="828"/>
      <c r="G116" s="828"/>
      <c r="H116" s="704"/>
    </row>
    <row r="117" spans="1:8" ht="25.5" customHeight="1">
      <c r="B117" s="403" t="s">
        <v>534</v>
      </c>
      <c r="C117" s="24" t="s">
        <v>536</v>
      </c>
      <c r="D117" s="19" t="s">
        <v>173</v>
      </c>
      <c r="E117" s="828"/>
      <c r="F117" s="828"/>
      <c r="G117" s="828"/>
      <c r="H117" s="704"/>
    </row>
    <row r="118" spans="1:8" ht="25.5" customHeight="1">
      <c r="B118" s="403" t="s">
        <v>537</v>
      </c>
      <c r="C118" s="24" t="s">
        <v>538</v>
      </c>
      <c r="D118" s="19" t="s">
        <v>174</v>
      </c>
      <c r="E118" s="828"/>
      <c r="F118" s="828"/>
      <c r="G118" s="828"/>
      <c r="H118" s="704"/>
    </row>
    <row r="119" spans="1:8" ht="24.75" customHeight="1">
      <c r="B119" s="403" t="s">
        <v>539</v>
      </c>
      <c r="C119" s="24" t="s">
        <v>540</v>
      </c>
      <c r="D119" s="19" t="s">
        <v>175</v>
      </c>
      <c r="E119" s="828">
        <v>4588</v>
      </c>
      <c r="F119" s="828">
        <v>3052</v>
      </c>
      <c r="G119" s="828">
        <v>1529</v>
      </c>
      <c r="H119" s="704">
        <v>0</v>
      </c>
    </row>
    <row r="120" spans="1:8" ht="24.75" customHeight="1">
      <c r="B120" s="403" t="s">
        <v>541</v>
      </c>
      <c r="C120" s="24" t="s">
        <v>542</v>
      </c>
      <c r="D120" s="19" t="s">
        <v>176</v>
      </c>
      <c r="E120" s="828"/>
      <c r="F120" s="828"/>
      <c r="G120" s="828"/>
      <c r="H120" s="704"/>
    </row>
    <row r="121" spans="1:8" ht="20.100000000000001" customHeight="1">
      <c r="B121" s="403">
        <v>426</v>
      </c>
      <c r="C121" s="24" t="s">
        <v>543</v>
      </c>
      <c r="D121" s="19" t="s">
        <v>177</v>
      </c>
      <c r="E121" s="828"/>
      <c r="F121" s="828"/>
      <c r="G121" s="828"/>
      <c r="H121" s="704"/>
    </row>
    <row r="122" spans="1:8" ht="20.100000000000001" customHeight="1">
      <c r="B122" s="403">
        <v>428</v>
      </c>
      <c r="C122" s="24" t="s">
        <v>544</v>
      </c>
      <c r="D122" s="19" t="s">
        <v>178</v>
      </c>
      <c r="E122" s="828"/>
      <c r="F122" s="828"/>
      <c r="G122" s="828"/>
      <c r="H122" s="704"/>
    </row>
    <row r="123" spans="1:8" ht="20.100000000000001" customHeight="1">
      <c r="B123" s="403">
        <v>430</v>
      </c>
      <c r="C123" s="24" t="s">
        <v>545</v>
      </c>
      <c r="D123" s="19" t="s">
        <v>179</v>
      </c>
      <c r="E123" s="828"/>
      <c r="F123" s="828"/>
      <c r="G123" s="828"/>
      <c r="H123" s="704"/>
    </row>
    <row r="124" spans="1:8" ht="20.100000000000001" customHeight="1">
      <c r="A124" s="44"/>
      <c r="B124" s="852" t="s">
        <v>546</v>
      </c>
      <c r="C124" s="22" t="s">
        <v>547</v>
      </c>
      <c r="D124" s="856" t="s">
        <v>180</v>
      </c>
      <c r="E124" s="931">
        <v>7000</v>
      </c>
      <c r="F124" s="931">
        <v>9000</v>
      </c>
      <c r="G124" s="931">
        <v>9500</v>
      </c>
      <c r="H124" s="929">
        <v>11000</v>
      </c>
    </row>
    <row r="125" spans="1:8" ht="12.75" customHeight="1">
      <c r="A125" s="44"/>
      <c r="B125" s="852"/>
      <c r="C125" s="23" t="s">
        <v>548</v>
      </c>
      <c r="D125" s="856"/>
      <c r="E125" s="932"/>
      <c r="F125" s="932"/>
      <c r="G125" s="932"/>
      <c r="H125" s="930"/>
    </row>
    <row r="126" spans="1:8" ht="24.75" customHeight="1">
      <c r="B126" s="403" t="s">
        <v>549</v>
      </c>
      <c r="C126" s="24" t="s">
        <v>550</v>
      </c>
      <c r="D126" s="19" t="s">
        <v>181</v>
      </c>
      <c r="E126" s="828"/>
      <c r="F126" s="828"/>
      <c r="G126" s="828"/>
      <c r="H126" s="704"/>
    </row>
    <row r="127" spans="1:8" ht="24.75" customHeight="1">
      <c r="B127" s="403" t="s">
        <v>551</v>
      </c>
      <c r="C127" s="24" t="s">
        <v>552</v>
      </c>
      <c r="D127" s="19" t="s">
        <v>182</v>
      </c>
      <c r="E127" s="828"/>
      <c r="F127" s="828"/>
      <c r="G127" s="828"/>
      <c r="H127" s="704"/>
    </row>
    <row r="128" spans="1:8" ht="20.100000000000001" customHeight="1">
      <c r="B128" s="403">
        <v>435</v>
      </c>
      <c r="C128" s="24" t="s">
        <v>553</v>
      </c>
      <c r="D128" s="19" t="s">
        <v>183</v>
      </c>
      <c r="E128" s="828">
        <v>7000</v>
      </c>
      <c r="F128" s="828">
        <v>9000</v>
      </c>
      <c r="G128" s="828">
        <v>9500</v>
      </c>
      <c r="H128" s="704">
        <v>11000</v>
      </c>
    </row>
    <row r="129" spans="1:8" ht="20.100000000000001" customHeight="1">
      <c r="B129" s="403">
        <v>436</v>
      </c>
      <c r="C129" s="24" t="s">
        <v>554</v>
      </c>
      <c r="D129" s="19" t="s">
        <v>184</v>
      </c>
      <c r="E129" s="828"/>
      <c r="F129" s="828"/>
      <c r="G129" s="828"/>
      <c r="H129" s="704"/>
    </row>
    <row r="130" spans="1:8" ht="20.100000000000001" customHeight="1">
      <c r="B130" s="403" t="s">
        <v>555</v>
      </c>
      <c r="C130" s="24" t="s">
        <v>556</v>
      </c>
      <c r="D130" s="19" t="s">
        <v>185</v>
      </c>
      <c r="E130" s="828"/>
      <c r="F130" s="828"/>
      <c r="G130" s="828"/>
      <c r="H130" s="704"/>
    </row>
    <row r="131" spans="1:8" ht="20.100000000000001" customHeight="1">
      <c r="B131" s="403" t="s">
        <v>555</v>
      </c>
      <c r="C131" s="24" t="s">
        <v>557</v>
      </c>
      <c r="D131" s="19" t="s">
        <v>186</v>
      </c>
      <c r="E131" s="828"/>
      <c r="F131" s="828"/>
      <c r="G131" s="828"/>
      <c r="H131" s="704"/>
    </row>
    <row r="132" spans="1:8" ht="20.100000000000001" customHeight="1">
      <c r="A132" s="44"/>
      <c r="B132" s="852" t="s">
        <v>558</v>
      </c>
      <c r="C132" s="22" t="s">
        <v>559</v>
      </c>
      <c r="D132" s="856" t="s">
        <v>187</v>
      </c>
      <c r="E132" s="933">
        <v>4500</v>
      </c>
      <c r="F132" s="933">
        <v>5100</v>
      </c>
      <c r="G132" s="933">
        <v>5150</v>
      </c>
      <c r="H132" s="867">
        <v>720</v>
      </c>
    </row>
    <row r="133" spans="1:8" ht="15.75" customHeight="1">
      <c r="A133" s="44"/>
      <c r="B133" s="852"/>
      <c r="C133" s="23" t="s">
        <v>560</v>
      </c>
      <c r="D133" s="856"/>
      <c r="E133" s="934"/>
      <c r="F133" s="934"/>
      <c r="G133" s="934"/>
      <c r="H133" s="868"/>
    </row>
    <row r="134" spans="1:8" ht="20.100000000000001" customHeight="1">
      <c r="B134" s="403" t="s">
        <v>788</v>
      </c>
      <c r="C134" s="24" t="s">
        <v>561</v>
      </c>
      <c r="D134" s="19" t="s">
        <v>188</v>
      </c>
      <c r="E134" s="828">
        <v>4300</v>
      </c>
      <c r="F134" s="828">
        <v>4800</v>
      </c>
      <c r="G134" s="828">
        <v>4700</v>
      </c>
      <c r="H134" s="704">
        <v>0</v>
      </c>
    </row>
    <row r="135" spans="1:8" ht="24.75" customHeight="1">
      <c r="B135" s="403" t="s">
        <v>562</v>
      </c>
      <c r="C135" s="24" t="s">
        <v>789</v>
      </c>
      <c r="D135" s="19" t="s">
        <v>189</v>
      </c>
      <c r="E135" s="828">
        <v>200</v>
      </c>
      <c r="F135" s="828">
        <v>300</v>
      </c>
      <c r="G135" s="828">
        <v>400</v>
      </c>
      <c r="H135" s="704">
        <v>570</v>
      </c>
    </row>
    <row r="136" spans="1:8" ht="20.100000000000001" customHeight="1">
      <c r="B136" s="403">
        <v>481</v>
      </c>
      <c r="C136" s="24" t="s">
        <v>563</v>
      </c>
      <c r="D136" s="19" t="s">
        <v>190</v>
      </c>
      <c r="E136" s="828">
        <v>0</v>
      </c>
      <c r="F136" s="828">
        <v>0</v>
      </c>
      <c r="G136" s="828">
        <v>50</v>
      </c>
      <c r="H136" s="704">
        <v>150</v>
      </c>
    </row>
    <row r="137" spans="1:8" ht="36.75" customHeight="1">
      <c r="B137" s="403">
        <v>427</v>
      </c>
      <c r="C137" s="24" t="s">
        <v>564</v>
      </c>
      <c r="D137" s="19" t="s">
        <v>191</v>
      </c>
      <c r="E137" s="828"/>
      <c r="F137" s="828"/>
      <c r="G137" s="828"/>
      <c r="H137" s="704"/>
    </row>
    <row r="138" spans="1:8" ht="36.75" customHeight="1">
      <c r="A138" s="44"/>
      <c r="B138" s="402" t="s">
        <v>565</v>
      </c>
      <c r="C138" s="24" t="s">
        <v>566</v>
      </c>
      <c r="D138" s="19" t="s">
        <v>192</v>
      </c>
      <c r="E138" s="828"/>
      <c r="F138" s="828"/>
      <c r="G138" s="828"/>
      <c r="H138" s="704"/>
    </row>
    <row r="139" spans="1:8" ht="20.100000000000001" customHeight="1">
      <c r="A139" s="44"/>
      <c r="B139" s="852"/>
      <c r="C139" s="20" t="s">
        <v>567</v>
      </c>
      <c r="D139" s="856" t="s">
        <v>193</v>
      </c>
      <c r="E139" s="931"/>
      <c r="F139" s="931"/>
      <c r="G139" s="931"/>
      <c r="H139" s="929"/>
    </row>
    <row r="140" spans="1:8" ht="23.25" customHeight="1">
      <c r="A140" s="44"/>
      <c r="B140" s="852"/>
      <c r="C140" s="21" t="s">
        <v>568</v>
      </c>
      <c r="D140" s="856"/>
      <c r="E140" s="932"/>
      <c r="F140" s="932"/>
      <c r="G140" s="932"/>
      <c r="H140" s="930"/>
    </row>
    <row r="141" spans="1:8" ht="20.100000000000001" customHeight="1">
      <c r="A141" s="44"/>
      <c r="B141" s="852"/>
      <c r="C141" s="20" t="s">
        <v>569</v>
      </c>
      <c r="D141" s="856" t="s">
        <v>194</v>
      </c>
      <c r="E141" s="931">
        <v>69897</v>
      </c>
      <c r="F141" s="931">
        <v>77528</v>
      </c>
      <c r="G141" s="931">
        <v>80121</v>
      </c>
      <c r="H141" s="929">
        <v>80228</v>
      </c>
    </row>
    <row r="142" spans="1:8" ht="14.25" customHeight="1">
      <c r="A142" s="44"/>
      <c r="B142" s="852"/>
      <c r="C142" s="21" t="s">
        <v>570</v>
      </c>
      <c r="D142" s="856"/>
      <c r="E142" s="932"/>
      <c r="F142" s="932"/>
      <c r="G142" s="932"/>
      <c r="H142" s="930"/>
    </row>
    <row r="143" spans="1:8" ht="20.100000000000001" customHeight="1" thickBot="1">
      <c r="A143" s="44"/>
      <c r="B143" s="406">
        <v>89</v>
      </c>
      <c r="C143" s="30" t="s">
        <v>571</v>
      </c>
      <c r="D143" s="31" t="s">
        <v>195</v>
      </c>
      <c r="E143" s="11"/>
      <c r="F143" s="11"/>
      <c r="G143" s="11"/>
      <c r="H143" s="88"/>
    </row>
  </sheetData>
  <mergeCells count="113"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2">
    <tabColor theme="6" tint="0.59999389629810485"/>
  </sheetPr>
  <dimension ref="A1:J81"/>
  <sheetViews>
    <sheetView showGridLines="0" topLeftCell="A7" workbookViewId="0">
      <selection activeCell="H25" sqref="H25"/>
    </sheetView>
  </sheetViews>
  <sheetFormatPr defaultRowHeight="15.75"/>
  <cols>
    <col min="1" max="1" width="3" style="48" customWidth="1"/>
    <col min="2" max="2" width="18.7109375" style="48" customWidth="1"/>
    <col min="3" max="3" width="69.7109375" style="48" customWidth="1"/>
    <col min="4" max="4" width="9.140625" style="48"/>
    <col min="5" max="8" width="15.7109375" style="3" customWidth="1"/>
    <col min="9" max="16384" width="9.140625" style="48"/>
  </cols>
  <sheetData>
    <row r="1" spans="1:10">
      <c r="H1" s="79" t="s">
        <v>754</v>
      </c>
      <c r="I1" s="58"/>
      <c r="J1" s="58"/>
    </row>
    <row r="2" spans="1:10" ht="20.25" customHeight="1">
      <c r="B2" s="869" t="s">
        <v>574</v>
      </c>
      <c r="C2" s="869"/>
      <c r="D2" s="869"/>
      <c r="E2" s="869"/>
      <c r="F2" s="869"/>
      <c r="G2" s="869"/>
      <c r="H2" s="869"/>
    </row>
    <row r="3" spans="1:10" ht="12" customHeight="1">
      <c r="B3" s="869" t="s">
        <v>825</v>
      </c>
      <c r="C3" s="869"/>
      <c r="D3" s="869"/>
      <c r="E3" s="869"/>
      <c r="F3" s="869"/>
      <c r="G3" s="869"/>
      <c r="H3" s="869"/>
    </row>
    <row r="4" spans="1:10">
      <c r="B4" s="104"/>
      <c r="C4" s="104"/>
      <c r="D4" s="104"/>
      <c r="E4" s="418"/>
      <c r="F4" s="418"/>
      <c r="G4" s="418"/>
      <c r="H4" s="419" t="s">
        <v>198</v>
      </c>
    </row>
    <row r="5" spans="1:10" ht="2.25" customHeight="1" thickBot="1">
      <c r="B5" s="104"/>
      <c r="C5" s="104"/>
      <c r="D5" s="104"/>
      <c r="E5" s="9"/>
      <c r="F5" s="9"/>
      <c r="G5" s="9"/>
      <c r="H5" s="80"/>
    </row>
    <row r="6" spans="1:10">
      <c r="A6" s="54"/>
      <c r="B6" s="956" t="s">
        <v>257</v>
      </c>
      <c r="C6" s="958" t="s">
        <v>258</v>
      </c>
      <c r="D6" s="958" t="s">
        <v>40</v>
      </c>
      <c r="E6" s="953" t="s">
        <v>65</v>
      </c>
      <c r="F6" s="954"/>
      <c r="G6" s="954"/>
      <c r="H6" s="955"/>
    </row>
    <row r="7" spans="1:10" ht="31.5" customHeight="1">
      <c r="A7" s="54"/>
      <c r="B7" s="957"/>
      <c r="C7" s="959"/>
      <c r="D7" s="959"/>
      <c r="E7" s="389" t="s">
        <v>826</v>
      </c>
      <c r="F7" s="389" t="s">
        <v>827</v>
      </c>
      <c r="G7" s="389" t="s">
        <v>828</v>
      </c>
      <c r="H7" s="390" t="s">
        <v>829</v>
      </c>
    </row>
    <row r="8" spans="1:10" ht="14.25" customHeight="1" thickBot="1">
      <c r="A8" s="54"/>
      <c r="B8" s="32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  <c r="H8" s="56">
        <v>7</v>
      </c>
    </row>
    <row r="9" spans="1:10" ht="20.100000000000001" customHeight="1">
      <c r="A9" s="54"/>
      <c r="B9" s="946"/>
      <c r="C9" s="759" t="s">
        <v>575</v>
      </c>
      <c r="D9" s="947">
        <v>1001</v>
      </c>
      <c r="E9" s="876">
        <f t="shared" ref="E9:G9" si="0">SUM(E14+E20)</f>
        <v>74750</v>
      </c>
      <c r="F9" s="876">
        <f t="shared" si="0"/>
        <v>149500</v>
      </c>
      <c r="G9" s="876">
        <f t="shared" si="0"/>
        <v>224250</v>
      </c>
      <c r="H9" s="876">
        <f>SUM(H14+H20)</f>
        <v>299000</v>
      </c>
    </row>
    <row r="10" spans="1:10" ht="12" customHeight="1">
      <c r="A10" s="54"/>
      <c r="B10" s="862"/>
      <c r="C10" s="21" t="s">
        <v>576</v>
      </c>
      <c r="D10" s="863"/>
      <c r="E10" s="877"/>
      <c r="F10" s="877"/>
      <c r="G10" s="877"/>
      <c r="H10" s="877"/>
    </row>
    <row r="11" spans="1:10" ht="20.100000000000001" customHeight="1">
      <c r="A11" s="54"/>
      <c r="B11" s="805">
        <v>60</v>
      </c>
      <c r="C11" s="24" t="s">
        <v>577</v>
      </c>
      <c r="D11" s="806">
        <v>1002</v>
      </c>
      <c r="E11" s="807"/>
      <c r="F11" s="807"/>
      <c r="G11" s="807"/>
      <c r="H11" s="808"/>
    </row>
    <row r="12" spans="1:10" ht="20.100000000000001" customHeight="1">
      <c r="A12" s="54"/>
      <c r="B12" s="805" t="s">
        <v>578</v>
      </c>
      <c r="C12" s="24" t="s">
        <v>579</v>
      </c>
      <c r="D12" s="806">
        <v>1003</v>
      </c>
      <c r="E12" s="12"/>
      <c r="F12" s="12"/>
      <c r="G12" s="12"/>
      <c r="H12" s="87"/>
    </row>
    <row r="13" spans="1:10" ht="20.100000000000001" customHeight="1">
      <c r="A13" s="54"/>
      <c r="B13" s="805" t="s">
        <v>580</v>
      </c>
      <c r="C13" s="24" t="s">
        <v>581</v>
      </c>
      <c r="D13" s="806">
        <v>1004</v>
      </c>
      <c r="E13" s="12"/>
      <c r="F13" s="12"/>
      <c r="G13" s="12"/>
      <c r="H13" s="87"/>
    </row>
    <row r="14" spans="1:10" ht="20.100000000000001" customHeight="1">
      <c r="A14" s="54"/>
      <c r="B14" s="805">
        <v>61</v>
      </c>
      <c r="C14" s="24" t="s">
        <v>582</v>
      </c>
      <c r="D14" s="806">
        <v>1005</v>
      </c>
      <c r="E14" s="12">
        <f>SUM(H14/4)</f>
        <v>70750</v>
      </c>
      <c r="F14" s="12">
        <f>SUM(H14/2)</f>
        <v>141500</v>
      </c>
      <c r="G14" s="12">
        <f>SUM(E14:F14)</f>
        <v>212250</v>
      </c>
      <c r="H14" s="87">
        <v>283000</v>
      </c>
    </row>
    <row r="15" spans="1:10" ht="20.100000000000001" customHeight="1">
      <c r="A15" s="54"/>
      <c r="B15" s="805" t="s">
        <v>583</v>
      </c>
      <c r="C15" s="24" t="s">
        <v>584</v>
      </c>
      <c r="D15" s="806">
        <v>1006</v>
      </c>
      <c r="E15" s="12">
        <f>SUM(H15/4)</f>
        <v>70750</v>
      </c>
      <c r="F15" s="12">
        <f>SUM(H15/2)</f>
        <v>141500</v>
      </c>
      <c r="G15" s="12">
        <f>SUM(E15:F15)</f>
        <v>212250</v>
      </c>
      <c r="H15" s="87">
        <v>283000</v>
      </c>
    </row>
    <row r="16" spans="1:10" ht="20.100000000000001" customHeight="1">
      <c r="A16" s="54"/>
      <c r="B16" s="805" t="s">
        <v>585</v>
      </c>
      <c r="C16" s="24" t="s">
        <v>586</v>
      </c>
      <c r="D16" s="806">
        <v>1007</v>
      </c>
      <c r="E16" s="12"/>
      <c r="F16" s="12"/>
      <c r="G16" s="12"/>
      <c r="H16" s="87"/>
    </row>
    <row r="17" spans="1:8" ht="20.100000000000001" customHeight="1">
      <c r="A17" s="54"/>
      <c r="B17" s="805">
        <v>62</v>
      </c>
      <c r="C17" s="24" t="s">
        <v>587</v>
      </c>
      <c r="D17" s="806">
        <v>1008</v>
      </c>
      <c r="E17" s="12"/>
      <c r="F17" s="12"/>
      <c r="G17" s="12"/>
      <c r="H17" s="87"/>
    </row>
    <row r="18" spans="1:8" ht="20.100000000000001" customHeight="1">
      <c r="A18" s="54"/>
      <c r="B18" s="805">
        <v>630</v>
      </c>
      <c r="C18" s="24" t="s">
        <v>588</v>
      </c>
      <c r="D18" s="806">
        <v>1009</v>
      </c>
      <c r="E18" s="12"/>
      <c r="F18" s="12"/>
      <c r="G18" s="12"/>
      <c r="H18" s="87"/>
    </row>
    <row r="19" spans="1:8" ht="20.100000000000001" customHeight="1">
      <c r="A19" s="54"/>
      <c r="B19" s="805">
        <v>631</v>
      </c>
      <c r="C19" s="24" t="s">
        <v>589</v>
      </c>
      <c r="D19" s="806">
        <v>1010</v>
      </c>
      <c r="E19" s="12"/>
      <c r="F19" s="12"/>
      <c r="G19" s="12"/>
      <c r="H19" s="87"/>
    </row>
    <row r="20" spans="1:8" ht="20.100000000000001" customHeight="1">
      <c r="A20" s="54"/>
      <c r="B20" s="805" t="s">
        <v>590</v>
      </c>
      <c r="C20" s="24" t="s">
        <v>591</v>
      </c>
      <c r="D20" s="806">
        <v>1011</v>
      </c>
      <c r="E20" s="12">
        <v>4000</v>
      </c>
      <c r="F20" s="12">
        <v>8000</v>
      </c>
      <c r="G20" s="12">
        <v>12000</v>
      </c>
      <c r="H20" s="87">
        <v>16000</v>
      </c>
    </row>
    <row r="21" spans="1:8" ht="25.5" customHeight="1">
      <c r="A21" s="54"/>
      <c r="B21" s="805" t="s">
        <v>592</v>
      </c>
      <c r="C21" s="24" t="s">
        <v>593</v>
      </c>
      <c r="D21" s="806">
        <v>1012</v>
      </c>
      <c r="E21" s="12"/>
      <c r="F21" s="12"/>
      <c r="G21" s="12"/>
      <c r="H21" s="87"/>
    </row>
    <row r="22" spans="1:8" ht="20.100000000000001" customHeight="1">
      <c r="A22" s="54"/>
      <c r="B22" s="805"/>
      <c r="C22" s="18" t="s">
        <v>594</v>
      </c>
      <c r="D22" s="806">
        <v>1013</v>
      </c>
      <c r="E22" s="804">
        <f t="shared" ref="E22:G22" si="1">SUM(E24+E25+E29+E31+E33)</f>
        <v>73813.75</v>
      </c>
      <c r="F22" s="804">
        <f t="shared" si="1"/>
        <v>147627.5</v>
      </c>
      <c r="G22" s="804">
        <f t="shared" si="1"/>
        <v>221441.25</v>
      </c>
      <c r="H22" s="804">
        <f>SUM(H24+H25+H29+H31+H33)</f>
        <v>295255</v>
      </c>
    </row>
    <row r="23" spans="1:8" ht="20.100000000000001" customHeight="1">
      <c r="A23" s="54"/>
      <c r="B23" s="805">
        <v>50</v>
      </c>
      <c r="C23" s="24" t="s">
        <v>595</v>
      </c>
      <c r="D23" s="806">
        <v>1014</v>
      </c>
      <c r="E23" s="12"/>
      <c r="F23" s="12"/>
      <c r="G23" s="12"/>
      <c r="H23" s="87"/>
    </row>
    <row r="24" spans="1:8" ht="20.100000000000001" customHeight="1">
      <c r="A24" s="54"/>
      <c r="B24" s="805">
        <v>51</v>
      </c>
      <c r="C24" s="24" t="s">
        <v>596</v>
      </c>
      <c r="D24" s="806">
        <v>1015</v>
      </c>
      <c r="E24" s="12">
        <f t="shared" ref="E24:E28" si="2">SUM(H24/4)</f>
        <v>10162.25</v>
      </c>
      <c r="F24" s="12">
        <f t="shared" ref="F24:F33" si="3">SUM(H24/2)</f>
        <v>20324.5</v>
      </c>
      <c r="G24" s="12">
        <f t="shared" ref="G24:G33" si="4">SUM(E24:F24)</f>
        <v>30486.75</v>
      </c>
      <c r="H24" s="87">
        <v>40649</v>
      </c>
    </row>
    <row r="25" spans="1:8" ht="25.5" customHeight="1">
      <c r="A25" s="54"/>
      <c r="B25" s="805">
        <v>52</v>
      </c>
      <c r="C25" s="24" t="s">
        <v>597</v>
      </c>
      <c r="D25" s="806">
        <v>1016</v>
      </c>
      <c r="E25" s="12">
        <f t="shared" si="2"/>
        <v>26959</v>
      </c>
      <c r="F25" s="12">
        <f t="shared" si="3"/>
        <v>53918</v>
      </c>
      <c r="G25" s="12">
        <f t="shared" si="4"/>
        <v>80877</v>
      </c>
      <c r="H25" s="87">
        <v>107836</v>
      </c>
    </row>
    <row r="26" spans="1:8" ht="20.100000000000001" customHeight="1">
      <c r="A26" s="54"/>
      <c r="B26" s="805">
        <v>520</v>
      </c>
      <c r="C26" s="24" t="s">
        <v>598</v>
      </c>
      <c r="D26" s="806">
        <v>1017</v>
      </c>
      <c r="E26" s="12">
        <f t="shared" si="2"/>
        <v>11953.5</v>
      </c>
      <c r="F26" s="12">
        <f t="shared" si="3"/>
        <v>23907</v>
      </c>
      <c r="G26" s="12">
        <f t="shared" si="4"/>
        <v>35860.5</v>
      </c>
      <c r="H26" s="87">
        <v>47814</v>
      </c>
    </row>
    <row r="27" spans="1:8" ht="20.100000000000001" customHeight="1">
      <c r="A27" s="54"/>
      <c r="B27" s="805">
        <v>521</v>
      </c>
      <c r="C27" s="24" t="s">
        <v>599</v>
      </c>
      <c r="D27" s="806">
        <v>1018</v>
      </c>
      <c r="E27" s="12">
        <f t="shared" si="2"/>
        <v>1930.5</v>
      </c>
      <c r="F27" s="12">
        <f t="shared" si="3"/>
        <v>3861</v>
      </c>
      <c r="G27" s="12">
        <f t="shared" si="4"/>
        <v>5791.5</v>
      </c>
      <c r="H27" s="87">
        <v>7722</v>
      </c>
    </row>
    <row r="28" spans="1:8" ht="20.100000000000001" customHeight="1">
      <c r="A28" s="54"/>
      <c r="B28" s="805" t="s">
        <v>793</v>
      </c>
      <c r="C28" s="24" t="s">
        <v>601</v>
      </c>
      <c r="D28" s="806">
        <v>1019</v>
      </c>
      <c r="E28" s="12">
        <f t="shared" si="2"/>
        <v>13075</v>
      </c>
      <c r="F28" s="12">
        <f t="shared" si="3"/>
        <v>26150</v>
      </c>
      <c r="G28" s="12">
        <f t="shared" si="4"/>
        <v>39225</v>
      </c>
      <c r="H28" s="704">
        <f>SUM(H25-H26-H27)</f>
        <v>52300</v>
      </c>
    </row>
    <row r="29" spans="1:8" ht="20.100000000000001" customHeight="1">
      <c r="A29" s="54"/>
      <c r="B29" s="805">
        <v>540</v>
      </c>
      <c r="C29" s="24" t="s">
        <v>602</v>
      </c>
      <c r="D29" s="806">
        <v>1020</v>
      </c>
      <c r="E29" s="12">
        <f>SUM(H29/4)</f>
        <v>1750</v>
      </c>
      <c r="F29" s="12">
        <f t="shared" si="3"/>
        <v>3500</v>
      </c>
      <c r="G29" s="12">
        <f t="shared" si="4"/>
        <v>5250</v>
      </c>
      <c r="H29" s="87">
        <v>7000</v>
      </c>
    </row>
    <row r="30" spans="1:8" ht="25.5" customHeight="1">
      <c r="A30" s="54"/>
      <c r="B30" s="805" t="s">
        <v>603</v>
      </c>
      <c r="C30" s="24" t="s">
        <v>604</v>
      </c>
      <c r="D30" s="806">
        <v>1021</v>
      </c>
      <c r="E30" s="12"/>
      <c r="F30" s="12"/>
      <c r="G30" s="12"/>
      <c r="H30" s="87"/>
    </row>
    <row r="31" spans="1:8" ht="20.100000000000001" customHeight="1">
      <c r="A31" s="54"/>
      <c r="B31" s="805">
        <v>53</v>
      </c>
      <c r="C31" s="24" t="s">
        <v>605</v>
      </c>
      <c r="D31" s="806">
        <v>1022</v>
      </c>
      <c r="E31" s="12">
        <f>SUM(H31/4)</f>
        <v>30130</v>
      </c>
      <c r="F31" s="12">
        <f t="shared" si="3"/>
        <v>60260</v>
      </c>
      <c r="G31" s="12">
        <f t="shared" si="4"/>
        <v>90390</v>
      </c>
      <c r="H31" s="87">
        <v>120520</v>
      </c>
    </row>
    <row r="32" spans="1:8" ht="20.100000000000001" customHeight="1">
      <c r="A32" s="54"/>
      <c r="B32" s="805" t="s">
        <v>606</v>
      </c>
      <c r="C32" s="24" t="s">
        <v>607</v>
      </c>
      <c r="D32" s="806">
        <v>1023</v>
      </c>
      <c r="E32" s="12"/>
      <c r="F32" s="12"/>
      <c r="G32" s="12"/>
      <c r="H32" s="87"/>
    </row>
    <row r="33" spans="1:8" ht="20.100000000000001" customHeight="1">
      <c r="A33" s="54"/>
      <c r="B33" s="805">
        <v>55</v>
      </c>
      <c r="C33" s="24" t="s">
        <v>608</v>
      </c>
      <c r="D33" s="806">
        <v>1024</v>
      </c>
      <c r="E33" s="12">
        <f>SUM(H33/4)</f>
        <v>4812.5</v>
      </c>
      <c r="F33" s="12">
        <f t="shared" si="3"/>
        <v>9625</v>
      </c>
      <c r="G33" s="12">
        <f t="shared" si="4"/>
        <v>14437.5</v>
      </c>
      <c r="H33" s="87">
        <v>19250</v>
      </c>
    </row>
    <row r="34" spans="1:8" ht="20.100000000000001" customHeight="1">
      <c r="A34" s="54"/>
      <c r="B34" s="805"/>
      <c r="C34" s="18" t="s">
        <v>609</v>
      </c>
      <c r="D34" s="806">
        <v>1025</v>
      </c>
      <c r="E34" s="803">
        <f t="shared" ref="E34:G34" si="5">SUM(E9-E22)</f>
        <v>936.25</v>
      </c>
      <c r="F34" s="803">
        <f t="shared" si="5"/>
        <v>1872.5</v>
      </c>
      <c r="G34" s="803">
        <f t="shared" si="5"/>
        <v>2808.75</v>
      </c>
      <c r="H34" s="804">
        <f>SUM(H9-H22)</f>
        <v>3745</v>
      </c>
    </row>
    <row r="35" spans="1:8" ht="20.100000000000001" customHeight="1">
      <c r="A35" s="54"/>
      <c r="B35" s="805"/>
      <c r="C35" s="18" t="s">
        <v>610</v>
      </c>
      <c r="D35" s="806">
        <v>1026</v>
      </c>
      <c r="E35" s="12"/>
      <c r="F35" s="12"/>
      <c r="G35" s="12"/>
      <c r="H35" s="87"/>
    </row>
    <row r="36" spans="1:8" ht="20.100000000000001" customHeight="1">
      <c r="A36" s="54"/>
      <c r="B36" s="862"/>
      <c r="C36" s="20" t="s">
        <v>611</v>
      </c>
      <c r="D36" s="863">
        <v>1027</v>
      </c>
      <c r="E36" s="949">
        <f>SUM(H36/4)</f>
        <v>1250</v>
      </c>
      <c r="F36" s="949">
        <f>SUM(H36/2)</f>
        <v>2500</v>
      </c>
      <c r="G36" s="949">
        <f>SUM(E36:F37)</f>
        <v>3750</v>
      </c>
      <c r="H36" s="951">
        <v>5000</v>
      </c>
    </row>
    <row r="37" spans="1:8" ht="10.5" customHeight="1">
      <c r="A37" s="54"/>
      <c r="B37" s="862"/>
      <c r="C37" s="21" t="s">
        <v>612</v>
      </c>
      <c r="D37" s="863"/>
      <c r="E37" s="950"/>
      <c r="F37" s="950"/>
      <c r="G37" s="950"/>
      <c r="H37" s="952"/>
    </row>
    <row r="38" spans="1:8" ht="24" customHeight="1">
      <c r="A38" s="54"/>
      <c r="B38" s="805" t="s">
        <v>613</v>
      </c>
      <c r="C38" s="24" t="s">
        <v>614</v>
      </c>
      <c r="D38" s="806">
        <v>1028</v>
      </c>
      <c r="E38" s="12"/>
      <c r="F38" s="12"/>
      <c r="G38" s="12"/>
      <c r="H38" s="811"/>
    </row>
    <row r="39" spans="1:8" ht="20.100000000000001" customHeight="1">
      <c r="A39" s="54"/>
      <c r="B39" s="805">
        <v>662</v>
      </c>
      <c r="C39" s="24" t="s">
        <v>615</v>
      </c>
      <c r="D39" s="806">
        <v>1029</v>
      </c>
      <c r="E39" s="12">
        <v>1250</v>
      </c>
      <c r="F39" s="12">
        <v>2500</v>
      </c>
      <c r="G39" s="12">
        <v>3750</v>
      </c>
      <c r="H39" s="811">
        <v>5000</v>
      </c>
    </row>
    <row r="40" spans="1:8" ht="20.100000000000001" customHeight="1">
      <c r="A40" s="54"/>
      <c r="B40" s="805" t="s">
        <v>109</v>
      </c>
      <c r="C40" s="24" t="s">
        <v>616</v>
      </c>
      <c r="D40" s="806">
        <v>1030</v>
      </c>
      <c r="E40" s="12"/>
      <c r="F40" s="12"/>
      <c r="G40" s="12"/>
      <c r="H40" s="811"/>
    </row>
    <row r="41" spans="1:8" ht="20.100000000000001" customHeight="1">
      <c r="A41" s="54"/>
      <c r="B41" s="805" t="s">
        <v>617</v>
      </c>
      <c r="C41" s="24" t="s">
        <v>618</v>
      </c>
      <c r="D41" s="806">
        <v>1031</v>
      </c>
      <c r="E41" s="12"/>
      <c r="F41" s="12"/>
      <c r="G41" s="12"/>
      <c r="H41" s="87"/>
    </row>
    <row r="42" spans="1:8" ht="20.100000000000001" customHeight="1">
      <c r="A42" s="54"/>
      <c r="B42" s="862"/>
      <c r="C42" s="20" t="s">
        <v>619</v>
      </c>
      <c r="D42" s="863">
        <v>1032</v>
      </c>
      <c r="E42" s="949">
        <f>SUM(H42/4)</f>
        <v>345</v>
      </c>
      <c r="F42" s="949">
        <f>SUM(H42/2)</f>
        <v>690</v>
      </c>
      <c r="G42" s="949">
        <f>SUM(E42:F43)</f>
        <v>1035</v>
      </c>
      <c r="H42" s="951">
        <v>1380</v>
      </c>
    </row>
    <row r="43" spans="1:8" ht="10.5" customHeight="1">
      <c r="A43" s="54"/>
      <c r="B43" s="862"/>
      <c r="C43" s="21" t="s">
        <v>620</v>
      </c>
      <c r="D43" s="863"/>
      <c r="E43" s="950"/>
      <c r="F43" s="950"/>
      <c r="G43" s="950"/>
      <c r="H43" s="952"/>
    </row>
    <row r="44" spans="1:8" ht="27.75" customHeight="1">
      <c r="A44" s="54"/>
      <c r="B44" s="805" t="s">
        <v>621</v>
      </c>
      <c r="C44" s="24" t="s">
        <v>622</v>
      </c>
      <c r="D44" s="806">
        <v>1033</v>
      </c>
      <c r="E44" s="12"/>
      <c r="F44" s="12"/>
      <c r="G44" s="12"/>
      <c r="H44" s="87"/>
    </row>
    <row r="45" spans="1:8" ht="20.100000000000001" customHeight="1">
      <c r="A45" s="54"/>
      <c r="B45" s="805">
        <v>562</v>
      </c>
      <c r="C45" s="24" t="s">
        <v>623</v>
      </c>
      <c r="D45" s="806">
        <v>1034</v>
      </c>
      <c r="E45" s="12">
        <v>345</v>
      </c>
      <c r="F45" s="12">
        <v>690</v>
      </c>
      <c r="G45" s="12">
        <v>1035</v>
      </c>
      <c r="H45" s="87">
        <v>1380</v>
      </c>
    </row>
    <row r="46" spans="1:8" ht="20.100000000000001" customHeight="1">
      <c r="A46" s="54"/>
      <c r="B46" s="805" t="s">
        <v>134</v>
      </c>
      <c r="C46" s="24" t="s">
        <v>624</v>
      </c>
      <c r="D46" s="806">
        <v>1035</v>
      </c>
      <c r="E46" s="809"/>
      <c r="F46" s="809"/>
      <c r="G46" s="809"/>
      <c r="H46" s="87"/>
    </row>
    <row r="47" spans="1:8" ht="20.100000000000001" customHeight="1">
      <c r="A47" s="54"/>
      <c r="B47" s="805" t="s">
        <v>625</v>
      </c>
      <c r="C47" s="24" t="s">
        <v>626</v>
      </c>
      <c r="D47" s="806">
        <v>1036</v>
      </c>
      <c r="E47" s="12"/>
      <c r="F47" s="12"/>
      <c r="G47" s="12"/>
      <c r="H47" s="811"/>
    </row>
    <row r="48" spans="1:8" ht="20.100000000000001" customHeight="1">
      <c r="A48" s="54"/>
      <c r="B48" s="805"/>
      <c r="C48" s="18" t="s">
        <v>627</v>
      </c>
      <c r="D48" s="806">
        <v>1037</v>
      </c>
      <c r="E48" s="803">
        <f t="shared" ref="E48:G48" si="6">SUM(E36-E42)</f>
        <v>905</v>
      </c>
      <c r="F48" s="803">
        <f t="shared" si="6"/>
        <v>1810</v>
      </c>
      <c r="G48" s="803">
        <f t="shared" si="6"/>
        <v>2715</v>
      </c>
      <c r="H48" s="813">
        <f>SUM(H36-H42)</f>
        <v>3620</v>
      </c>
    </row>
    <row r="49" spans="1:8" ht="20.100000000000001" customHeight="1">
      <c r="A49" s="54"/>
      <c r="B49" s="805"/>
      <c r="C49" s="18" t="s">
        <v>628</v>
      </c>
      <c r="D49" s="806">
        <v>1038</v>
      </c>
      <c r="E49" s="12"/>
      <c r="F49" s="12"/>
      <c r="G49" s="12"/>
      <c r="H49" s="811"/>
    </row>
    <row r="50" spans="1:8" ht="28.5" customHeight="1">
      <c r="A50" s="54"/>
      <c r="B50" s="805" t="s">
        <v>629</v>
      </c>
      <c r="C50" s="18" t="s">
        <v>630</v>
      </c>
      <c r="D50" s="806">
        <v>1039</v>
      </c>
      <c r="E50" s="810"/>
      <c r="F50" s="810"/>
      <c r="G50" s="810"/>
      <c r="H50" s="87"/>
    </row>
    <row r="51" spans="1:8" ht="30" customHeight="1">
      <c r="A51" s="54"/>
      <c r="B51" s="805" t="s">
        <v>631</v>
      </c>
      <c r="C51" s="18" t="s">
        <v>632</v>
      </c>
      <c r="D51" s="806">
        <v>1040</v>
      </c>
      <c r="E51" s="12"/>
      <c r="F51" s="12"/>
      <c r="G51" s="12"/>
      <c r="H51" s="87"/>
    </row>
    <row r="52" spans="1:8" ht="20.100000000000001" customHeight="1">
      <c r="A52" s="54"/>
      <c r="B52" s="805">
        <v>67</v>
      </c>
      <c r="C52" s="18" t="s">
        <v>633</v>
      </c>
      <c r="D52" s="806">
        <v>1041</v>
      </c>
      <c r="E52" s="12"/>
      <c r="F52" s="12"/>
      <c r="G52" s="12"/>
      <c r="H52" s="87"/>
    </row>
    <row r="53" spans="1:8" ht="20.100000000000001" customHeight="1">
      <c r="A53" s="54"/>
      <c r="B53" s="805">
        <v>57</v>
      </c>
      <c r="C53" s="18" t="s">
        <v>634</v>
      </c>
      <c r="D53" s="806">
        <v>1042</v>
      </c>
      <c r="E53" s="12">
        <v>1150</v>
      </c>
      <c r="F53" s="12">
        <v>2300</v>
      </c>
      <c r="G53" s="12">
        <v>3450</v>
      </c>
      <c r="H53" s="811">
        <v>4600</v>
      </c>
    </row>
    <row r="54" spans="1:8" ht="20.100000000000001" customHeight="1">
      <c r="A54" s="54"/>
      <c r="B54" s="862"/>
      <c r="C54" s="20" t="s">
        <v>635</v>
      </c>
      <c r="D54" s="863">
        <v>1043</v>
      </c>
      <c r="E54" s="859">
        <f t="shared" ref="E54:G54" si="7">SUM(E9+E36+E50+E52)</f>
        <v>76000</v>
      </c>
      <c r="F54" s="859">
        <f t="shared" si="7"/>
        <v>152000</v>
      </c>
      <c r="G54" s="859">
        <f t="shared" si="7"/>
        <v>228000</v>
      </c>
      <c r="H54" s="948">
        <f>SUM(H9+H36+H50+H52)</f>
        <v>304000</v>
      </c>
    </row>
    <row r="55" spans="1:8" ht="12" customHeight="1">
      <c r="A55" s="54"/>
      <c r="B55" s="862"/>
      <c r="C55" s="21" t="s">
        <v>636</v>
      </c>
      <c r="D55" s="863"/>
      <c r="E55" s="859"/>
      <c r="F55" s="859"/>
      <c r="G55" s="859"/>
      <c r="H55" s="948"/>
    </row>
    <row r="56" spans="1:8" ht="20.100000000000001" customHeight="1">
      <c r="A56" s="54"/>
      <c r="B56" s="862"/>
      <c r="C56" s="20" t="s">
        <v>637</v>
      </c>
      <c r="D56" s="863">
        <v>1044</v>
      </c>
      <c r="E56" s="859">
        <f t="shared" ref="E56:G56" si="8">SUM(E22+E42+E51+E53)</f>
        <v>75308.75</v>
      </c>
      <c r="F56" s="859">
        <f t="shared" si="8"/>
        <v>150617.5</v>
      </c>
      <c r="G56" s="859">
        <f t="shared" si="8"/>
        <v>225926.25</v>
      </c>
      <c r="H56" s="948">
        <f>SUM(H22+H42+H51+H53)</f>
        <v>301235</v>
      </c>
    </row>
    <row r="57" spans="1:8" ht="13.5" customHeight="1">
      <c r="A57" s="54"/>
      <c r="B57" s="862"/>
      <c r="C57" s="21" t="s">
        <v>638</v>
      </c>
      <c r="D57" s="863"/>
      <c r="E57" s="859"/>
      <c r="F57" s="859"/>
      <c r="G57" s="859"/>
      <c r="H57" s="948"/>
    </row>
    <row r="58" spans="1:8" ht="20.100000000000001" customHeight="1">
      <c r="A58" s="54"/>
      <c r="B58" s="805"/>
      <c r="C58" s="18" t="s">
        <v>639</v>
      </c>
      <c r="D58" s="806">
        <v>1045</v>
      </c>
      <c r="E58" s="812">
        <f t="shared" ref="E58:G58" si="9">SUM(E54-E56)</f>
        <v>691.25</v>
      </c>
      <c r="F58" s="812">
        <f t="shared" si="9"/>
        <v>1382.5</v>
      </c>
      <c r="G58" s="812">
        <f t="shared" si="9"/>
        <v>2073.75</v>
      </c>
      <c r="H58" s="813">
        <f>SUM(H54-H56)</f>
        <v>2765</v>
      </c>
    </row>
    <row r="59" spans="1:8" ht="20.100000000000001" customHeight="1">
      <c r="A59" s="54"/>
      <c r="B59" s="805"/>
      <c r="C59" s="18" t="s">
        <v>640</v>
      </c>
      <c r="D59" s="806">
        <v>1046</v>
      </c>
      <c r="E59" s="12"/>
      <c r="F59" s="12"/>
      <c r="G59" s="12"/>
      <c r="H59" s="87"/>
    </row>
    <row r="60" spans="1:8" ht="41.25" customHeight="1">
      <c r="A60" s="54"/>
      <c r="B60" s="805" t="s">
        <v>135</v>
      </c>
      <c r="C60" s="18" t="s">
        <v>641</v>
      </c>
      <c r="D60" s="806">
        <v>1047</v>
      </c>
      <c r="E60" s="12"/>
      <c r="F60" s="12"/>
      <c r="G60" s="12"/>
      <c r="H60" s="87"/>
    </row>
    <row r="61" spans="1:8" ht="42" customHeight="1">
      <c r="A61" s="54"/>
      <c r="B61" s="805" t="s">
        <v>642</v>
      </c>
      <c r="C61" s="18" t="s">
        <v>643</v>
      </c>
      <c r="D61" s="806">
        <v>1048</v>
      </c>
      <c r="E61" s="12">
        <v>25</v>
      </c>
      <c r="F61" s="12">
        <v>50</v>
      </c>
      <c r="G61" s="12">
        <v>75</v>
      </c>
      <c r="H61" s="87">
        <v>100</v>
      </c>
    </row>
    <row r="62" spans="1:8" ht="20.100000000000001" customHeight="1">
      <c r="A62" s="54"/>
      <c r="B62" s="862"/>
      <c r="C62" s="20" t="s">
        <v>644</v>
      </c>
      <c r="D62" s="863">
        <v>1049</v>
      </c>
      <c r="E62" s="859">
        <f t="shared" ref="E62:G62" si="10">SUM(E58-E59+E60-E61)</f>
        <v>666.25</v>
      </c>
      <c r="F62" s="859">
        <f t="shared" si="10"/>
        <v>1332.5</v>
      </c>
      <c r="G62" s="859">
        <f t="shared" si="10"/>
        <v>1998.75</v>
      </c>
      <c r="H62" s="864">
        <f>SUM(H58-H59+H60-H61)</f>
        <v>2665</v>
      </c>
    </row>
    <row r="63" spans="1:8" ht="12.75" customHeight="1">
      <c r="A63" s="54"/>
      <c r="B63" s="862"/>
      <c r="C63" s="21" t="s">
        <v>645</v>
      </c>
      <c r="D63" s="863"/>
      <c r="E63" s="859"/>
      <c r="F63" s="859"/>
      <c r="G63" s="859"/>
      <c r="H63" s="864"/>
    </row>
    <row r="64" spans="1:8" ht="20.100000000000001" customHeight="1">
      <c r="A64" s="54"/>
      <c r="B64" s="862"/>
      <c r="C64" s="20" t="s">
        <v>646</v>
      </c>
      <c r="D64" s="863">
        <v>1050</v>
      </c>
      <c r="E64" s="949"/>
      <c r="F64" s="949"/>
      <c r="G64" s="949"/>
      <c r="H64" s="951"/>
    </row>
    <row r="65" spans="1:8" ht="10.5" customHeight="1">
      <c r="A65" s="54"/>
      <c r="B65" s="862"/>
      <c r="C65" s="21" t="s">
        <v>647</v>
      </c>
      <c r="D65" s="863"/>
      <c r="E65" s="950"/>
      <c r="F65" s="950"/>
      <c r="G65" s="950"/>
      <c r="H65" s="952"/>
    </row>
    <row r="66" spans="1:8" ht="20.100000000000001" customHeight="1">
      <c r="A66" s="54"/>
      <c r="B66" s="805"/>
      <c r="C66" s="18" t="s">
        <v>648</v>
      </c>
      <c r="D66" s="806"/>
      <c r="E66" s="12"/>
      <c r="F66" s="12"/>
      <c r="G66" s="12"/>
      <c r="H66" s="804"/>
    </row>
    <row r="67" spans="1:8" ht="20.100000000000001" customHeight="1">
      <c r="A67" s="54"/>
      <c r="B67" s="805">
        <v>721</v>
      </c>
      <c r="C67" s="24" t="s">
        <v>649</v>
      </c>
      <c r="D67" s="806">
        <v>1051</v>
      </c>
      <c r="E67" s="803">
        <f t="shared" ref="E67:G67" si="11">SUM(E62*15%)</f>
        <v>99.9375</v>
      </c>
      <c r="F67" s="803">
        <f t="shared" si="11"/>
        <v>199.875</v>
      </c>
      <c r="G67" s="803">
        <f t="shared" si="11"/>
        <v>299.8125</v>
      </c>
      <c r="H67" s="804">
        <f>SUM(H62*15%)</f>
        <v>399.75</v>
      </c>
    </row>
    <row r="68" spans="1:8" ht="20.100000000000001" customHeight="1">
      <c r="A68" s="54"/>
      <c r="B68" s="805" t="s">
        <v>664</v>
      </c>
      <c r="C68" s="24" t="s">
        <v>650</v>
      </c>
      <c r="D68" s="806">
        <v>1052</v>
      </c>
      <c r="E68" s="12"/>
      <c r="F68" s="12"/>
      <c r="G68" s="12"/>
      <c r="H68" s="87"/>
    </row>
    <row r="69" spans="1:8" ht="20.100000000000001" customHeight="1">
      <c r="A69" s="54"/>
      <c r="B69" s="805" t="s">
        <v>665</v>
      </c>
      <c r="C69" s="24" t="s">
        <v>651</v>
      </c>
      <c r="D69" s="806">
        <v>1053</v>
      </c>
      <c r="E69" s="12"/>
      <c r="F69" s="12"/>
      <c r="G69" s="12"/>
      <c r="H69" s="87"/>
    </row>
    <row r="70" spans="1:8" ht="20.100000000000001" customHeight="1">
      <c r="A70" s="54"/>
      <c r="B70" s="805">
        <v>723</v>
      </c>
      <c r="C70" s="18" t="s">
        <v>652</v>
      </c>
      <c r="D70" s="806">
        <v>1054</v>
      </c>
      <c r="E70" s="12"/>
      <c r="F70" s="12"/>
      <c r="G70" s="12"/>
      <c r="H70" s="87"/>
    </row>
    <row r="71" spans="1:8" ht="20.100000000000001" customHeight="1">
      <c r="A71" s="54"/>
      <c r="B71" s="862"/>
      <c r="C71" s="20" t="s">
        <v>653</v>
      </c>
      <c r="D71" s="863">
        <v>1055</v>
      </c>
      <c r="E71" s="859">
        <f t="shared" ref="E71:G71" si="12">SUM(E62-E67)</f>
        <v>566.3125</v>
      </c>
      <c r="F71" s="859">
        <f t="shared" si="12"/>
        <v>1132.625</v>
      </c>
      <c r="G71" s="859">
        <f t="shared" si="12"/>
        <v>1698.9375</v>
      </c>
      <c r="H71" s="864">
        <f>SUM(H62-H67)</f>
        <v>2265.25</v>
      </c>
    </row>
    <row r="72" spans="1:8" ht="12.75" customHeight="1">
      <c r="A72" s="54"/>
      <c r="B72" s="862"/>
      <c r="C72" s="21" t="s">
        <v>654</v>
      </c>
      <c r="D72" s="863"/>
      <c r="E72" s="859"/>
      <c r="F72" s="859"/>
      <c r="G72" s="859"/>
      <c r="H72" s="864"/>
    </row>
    <row r="73" spans="1:8" ht="20.100000000000001" customHeight="1">
      <c r="A73" s="54"/>
      <c r="B73" s="862"/>
      <c r="C73" s="20" t="s">
        <v>655</v>
      </c>
      <c r="D73" s="863">
        <v>1056</v>
      </c>
      <c r="E73" s="949"/>
      <c r="F73" s="949"/>
      <c r="G73" s="949"/>
      <c r="H73" s="951"/>
    </row>
    <row r="74" spans="1:8" ht="12" customHeight="1">
      <c r="A74" s="54"/>
      <c r="B74" s="862"/>
      <c r="C74" s="21" t="s">
        <v>656</v>
      </c>
      <c r="D74" s="863"/>
      <c r="E74" s="950"/>
      <c r="F74" s="950"/>
      <c r="G74" s="950"/>
      <c r="H74" s="952"/>
    </row>
    <row r="75" spans="1:8" ht="20.100000000000001" customHeight="1">
      <c r="A75" s="54"/>
      <c r="B75" s="805"/>
      <c r="C75" s="24" t="s">
        <v>657</v>
      </c>
      <c r="D75" s="806">
        <v>1057</v>
      </c>
      <c r="E75" s="12"/>
      <c r="F75" s="12"/>
      <c r="G75" s="12"/>
      <c r="H75" s="87"/>
    </row>
    <row r="76" spans="1:8" ht="20.100000000000001" customHeight="1">
      <c r="A76" s="54"/>
      <c r="B76" s="805"/>
      <c r="C76" s="24" t="s">
        <v>794</v>
      </c>
      <c r="D76" s="806">
        <v>1058</v>
      </c>
      <c r="E76" s="12"/>
      <c r="F76" s="12"/>
      <c r="G76" s="12"/>
      <c r="H76" s="87"/>
    </row>
    <row r="77" spans="1:8" ht="20.100000000000001" customHeight="1">
      <c r="A77" s="54"/>
      <c r="B77" s="805"/>
      <c r="C77" s="24" t="s">
        <v>658</v>
      </c>
      <c r="D77" s="806">
        <v>1059</v>
      </c>
      <c r="E77" s="12"/>
      <c r="F77" s="12"/>
      <c r="G77" s="12"/>
      <c r="H77" s="87"/>
    </row>
    <row r="78" spans="1:8" ht="20.100000000000001" customHeight="1">
      <c r="A78" s="54"/>
      <c r="B78" s="805"/>
      <c r="C78" s="24" t="s">
        <v>659</v>
      </c>
      <c r="D78" s="806">
        <v>1060</v>
      </c>
      <c r="E78" s="12"/>
      <c r="F78" s="12"/>
      <c r="G78" s="12"/>
      <c r="H78" s="87"/>
    </row>
    <row r="79" spans="1:8" ht="20.100000000000001" customHeight="1">
      <c r="A79" s="54"/>
      <c r="B79" s="805"/>
      <c r="C79" s="24" t="s">
        <v>660</v>
      </c>
      <c r="D79" s="806"/>
      <c r="E79" s="12"/>
      <c r="F79" s="12"/>
      <c r="G79" s="12"/>
      <c r="H79" s="87"/>
    </row>
    <row r="80" spans="1:8" ht="20.100000000000001" customHeight="1">
      <c r="A80" s="54"/>
      <c r="B80" s="805"/>
      <c r="C80" s="24" t="s">
        <v>661</v>
      </c>
      <c r="D80" s="806">
        <v>1061</v>
      </c>
      <c r="E80" s="12"/>
      <c r="F80" s="12"/>
      <c r="G80" s="12"/>
      <c r="H80" s="87"/>
    </row>
    <row r="81" spans="1:8" ht="20.100000000000001" customHeight="1" thickBot="1">
      <c r="A81" s="54"/>
      <c r="B81" s="32"/>
      <c r="C81" s="52" t="s">
        <v>662</v>
      </c>
      <c r="D81" s="53">
        <v>1062</v>
      </c>
      <c r="E81" s="11"/>
      <c r="F81" s="11"/>
      <c r="G81" s="11"/>
      <c r="H81" s="88"/>
    </row>
  </sheetData>
  <mergeCells count="60"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  <mergeCell ref="E6:H6"/>
    <mergeCell ref="B6:B7"/>
    <mergeCell ref="C6:C7"/>
    <mergeCell ref="D6:D7"/>
    <mergeCell ref="E9:E10"/>
    <mergeCell ref="F9:F10"/>
    <mergeCell ref="G9:G10"/>
    <mergeCell ref="H9:H10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G36:G37"/>
    <mergeCell ref="H36:H37"/>
    <mergeCell ref="G42:G43"/>
    <mergeCell ref="H42:H43"/>
    <mergeCell ref="G54:G55"/>
    <mergeCell ref="H54:H55"/>
    <mergeCell ref="F36:F37"/>
    <mergeCell ref="F42:F43"/>
    <mergeCell ref="F54:F55"/>
    <mergeCell ref="B56:B57"/>
    <mergeCell ref="D56:D57"/>
    <mergeCell ref="E56:E57"/>
    <mergeCell ref="F56:F57"/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Win 10 pro</cp:lastModifiedBy>
  <cp:lastPrinted>2023-12-12T07:13:16Z</cp:lastPrinted>
  <dcterms:created xsi:type="dcterms:W3CDTF">2013-03-07T07:52:21Z</dcterms:created>
  <dcterms:modified xsi:type="dcterms:W3CDTF">2023-12-25T13:16:56Z</dcterms:modified>
</cp:coreProperties>
</file>