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codeName="ThisWorkbook" defaultThemeVersion="124226"/>
  <bookViews>
    <workbookView xWindow="0" yWindow="0" windowWidth="28800" windowHeight="12225" tabRatio="878" activeTab="6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15'!$A$1:$I$47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24519"/>
</workbook>
</file>

<file path=xl/calcChain.xml><?xml version="1.0" encoding="utf-8"?>
<calcChain xmlns="http://schemas.openxmlformats.org/spreadsheetml/2006/main">
  <c r="F23" i="69"/>
  <c r="F14"/>
  <c r="F59" s="1"/>
  <c r="F9"/>
  <c r="F58" s="1"/>
  <c r="F21"/>
  <c r="F20"/>
  <c r="F18"/>
  <c r="F17"/>
  <c r="F15"/>
  <c r="F13"/>
  <c r="F12"/>
  <c r="F10"/>
  <c r="E9"/>
  <c r="E21"/>
  <c r="E20"/>
  <c r="E18"/>
  <c r="E17"/>
  <c r="E15"/>
  <c r="E13"/>
  <c r="E12"/>
  <c r="E10"/>
  <c r="E58"/>
  <c r="D58"/>
  <c r="D9"/>
  <c r="D21"/>
  <c r="D20"/>
  <c r="D18"/>
  <c r="D17"/>
  <c r="D15"/>
  <c r="D13"/>
  <c r="D12"/>
  <c r="D10"/>
  <c r="G9"/>
  <c r="G58" s="1"/>
  <c r="G14"/>
  <c r="G59" s="1"/>
  <c r="G71" i="68"/>
  <c r="G67"/>
  <c r="G62"/>
  <c r="G61"/>
  <c r="E56"/>
  <c r="E58"/>
  <c r="G56"/>
  <c r="G58" s="1"/>
  <c r="G54"/>
  <c r="G53"/>
  <c r="G48"/>
  <c r="G45"/>
  <c r="G39"/>
  <c r="G36"/>
  <c r="G34"/>
  <c r="G33"/>
  <c r="G31"/>
  <c r="G29"/>
  <c r="G28"/>
  <c r="G27"/>
  <c r="G26"/>
  <c r="G25"/>
  <c r="G24"/>
  <c r="G22"/>
  <c r="G20"/>
  <c r="G15"/>
  <c r="G14"/>
  <c r="G9"/>
  <c r="F71"/>
  <c r="F67"/>
  <c r="F62"/>
  <c r="F61"/>
  <c r="F58"/>
  <c r="F56"/>
  <c r="F54"/>
  <c r="F53"/>
  <c r="F48"/>
  <c r="F45"/>
  <c r="F42"/>
  <c r="F39"/>
  <c r="F36"/>
  <c r="F34"/>
  <c r="F33"/>
  <c r="F31"/>
  <c r="F29"/>
  <c r="F28"/>
  <c r="F27"/>
  <c r="F26"/>
  <c r="F25"/>
  <c r="F24"/>
  <c r="F22"/>
  <c r="F20"/>
  <c r="F15"/>
  <c r="F14"/>
  <c r="F9"/>
  <c r="E9"/>
  <c r="E71"/>
  <c r="E67"/>
  <c r="E62"/>
  <c r="E61"/>
  <c r="E54"/>
  <c r="E53"/>
  <c r="E48"/>
  <c r="E45"/>
  <c r="E42"/>
  <c r="E39"/>
  <c r="E36"/>
  <c r="E34"/>
  <c r="E33"/>
  <c r="E31"/>
  <c r="E29"/>
  <c r="E28"/>
  <c r="E27"/>
  <c r="E26"/>
  <c r="E25"/>
  <c r="E24"/>
  <c r="E22"/>
  <c r="E20"/>
  <c r="E15"/>
  <c r="E14"/>
  <c r="H9"/>
  <c r="H56"/>
  <c r="H54"/>
  <c r="H58" s="1"/>
  <c r="H62" s="1"/>
  <c r="H48"/>
  <c r="H22"/>
  <c r="H28"/>
  <c r="E43" i="22"/>
  <c r="G43"/>
  <c r="H43"/>
  <c r="F43"/>
  <c r="D43"/>
  <c r="H42"/>
  <c r="F42"/>
  <c r="D42"/>
  <c r="H38"/>
  <c r="G38"/>
  <c r="F38"/>
  <c r="E38"/>
  <c r="D38"/>
  <c r="H21"/>
  <c r="G21"/>
  <c r="E21"/>
  <c r="D21"/>
  <c r="F60" i="69" l="1"/>
  <c r="F65" s="1"/>
  <c r="D14"/>
  <c r="E14"/>
  <c r="E59" s="1"/>
  <c r="E60" s="1"/>
  <c r="E65" s="1"/>
  <c r="D59"/>
  <c r="D60" s="1"/>
  <c r="D65" s="1"/>
  <c r="D23"/>
  <c r="G60"/>
  <c r="G65" s="1"/>
  <c r="G23"/>
  <c r="H34" i="68"/>
  <c r="H67"/>
  <c r="H71" s="1"/>
  <c r="H9" i="34"/>
  <c r="H8"/>
  <c r="G9"/>
  <c r="G8"/>
  <c r="F9"/>
  <c r="F8"/>
  <c r="H7"/>
  <c r="G7"/>
  <c r="F7"/>
  <c r="L30" i="55"/>
  <c r="E24"/>
  <c r="L13"/>
  <c r="D15"/>
  <c r="E15"/>
  <c r="K69" i="35"/>
  <c r="K68"/>
  <c r="K67"/>
  <c r="K66"/>
  <c r="K65"/>
  <c r="K64"/>
  <c r="K63"/>
  <c r="K62"/>
  <c r="K61"/>
  <c r="K60"/>
  <c r="K59"/>
  <c r="K58"/>
  <c r="K57"/>
  <c r="K56"/>
  <c r="J69"/>
  <c r="J68"/>
  <c r="J67"/>
  <c r="J66"/>
  <c r="J65"/>
  <c r="J64"/>
  <c r="J63"/>
  <c r="J62"/>
  <c r="J61"/>
  <c r="J60"/>
  <c r="J59"/>
  <c r="J58"/>
  <c r="J57"/>
  <c r="J56"/>
  <c r="K22"/>
  <c r="H22"/>
  <c r="E22"/>
  <c r="H69"/>
  <c r="E69"/>
  <c r="H68"/>
  <c r="H67"/>
  <c r="H66"/>
  <c r="H65"/>
  <c r="H64"/>
  <c r="H63"/>
  <c r="H62"/>
  <c r="H61"/>
  <c r="H60"/>
  <c r="H59"/>
  <c r="H58"/>
  <c r="H57"/>
  <c r="H56"/>
  <c r="G69"/>
  <c r="G68"/>
  <c r="G67"/>
  <c r="G66"/>
  <c r="G65"/>
  <c r="G64"/>
  <c r="G63"/>
  <c r="G62"/>
  <c r="G61"/>
  <c r="G60"/>
  <c r="G59"/>
  <c r="G58"/>
  <c r="G57"/>
  <c r="G56"/>
  <c r="K46"/>
  <c r="K45"/>
  <c r="K44"/>
  <c r="K43"/>
  <c r="K42"/>
  <c r="K41"/>
  <c r="K40"/>
  <c r="K39"/>
  <c r="K38"/>
  <c r="K37"/>
  <c r="K36"/>
  <c r="K35"/>
  <c r="K34"/>
  <c r="K33"/>
  <c r="J46"/>
  <c r="J45"/>
  <c r="J44"/>
  <c r="J43"/>
  <c r="J42"/>
  <c r="J41"/>
  <c r="J40"/>
  <c r="J39"/>
  <c r="J38"/>
  <c r="J37"/>
  <c r="J36"/>
  <c r="J35"/>
  <c r="J34"/>
  <c r="J33"/>
  <c r="H46"/>
  <c r="H45"/>
  <c r="H44"/>
  <c r="H43"/>
  <c r="H42"/>
  <c r="H41"/>
  <c r="H40"/>
  <c r="H39"/>
  <c r="H38"/>
  <c r="H37"/>
  <c r="H36"/>
  <c r="H35"/>
  <c r="H34"/>
  <c r="H33"/>
  <c r="E46"/>
  <c r="G46"/>
  <c r="G45"/>
  <c r="G44"/>
  <c r="G43"/>
  <c r="G42"/>
  <c r="G41"/>
  <c r="G40"/>
  <c r="G39"/>
  <c r="G38"/>
  <c r="G37"/>
  <c r="G36"/>
  <c r="G35"/>
  <c r="G34"/>
  <c r="G33"/>
  <c r="I68"/>
  <c r="I45"/>
  <c r="F68"/>
  <c r="F45"/>
  <c r="E68"/>
  <c r="E67"/>
  <c r="E66"/>
  <c r="E65"/>
  <c r="E64"/>
  <c r="E63"/>
  <c r="E62"/>
  <c r="E61"/>
  <c r="E60"/>
  <c r="E59"/>
  <c r="E58"/>
  <c r="E57"/>
  <c r="E56"/>
  <c r="E45"/>
  <c r="E44"/>
  <c r="E43"/>
  <c r="E42"/>
  <c r="E41"/>
  <c r="E40"/>
  <c r="E39"/>
  <c r="E38"/>
  <c r="E37"/>
  <c r="E36"/>
  <c r="E35"/>
  <c r="E34"/>
  <c r="E33"/>
  <c r="C68"/>
  <c r="C46"/>
  <c r="C45"/>
  <c r="D46"/>
  <c r="D44"/>
  <c r="D43"/>
  <c r="D45" s="1"/>
  <c r="D42"/>
  <c r="D41"/>
  <c r="D40"/>
  <c r="D39"/>
  <c r="D38"/>
  <c r="D37"/>
  <c r="D36"/>
  <c r="D35"/>
  <c r="D34"/>
  <c r="D33"/>
  <c r="D68"/>
  <c r="D69" s="1"/>
  <c r="F10" i="60"/>
  <c r="F9"/>
  <c r="F8"/>
  <c r="G10"/>
  <c r="G9"/>
  <c r="G8"/>
  <c r="G7"/>
  <c r="F7"/>
  <c r="E23" i="69" l="1"/>
  <c r="K21" i="35"/>
  <c r="K20"/>
  <c r="K19"/>
  <c r="K18"/>
  <c r="K17"/>
  <c r="K16"/>
  <c r="K15"/>
  <c r="K14"/>
  <c r="K13"/>
  <c r="K12"/>
  <c r="K11"/>
  <c r="K10"/>
  <c r="J22"/>
  <c r="J21"/>
  <c r="I22"/>
  <c r="I21"/>
  <c r="I9"/>
  <c r="H21"/>
  <c r="H20"/>
  <c r="H19"/>
  <c r="H18"/>
  <c r="H17"/>
  <c r="H16"/>
  <c r="H15"/>
  <c r="H14"/>
  <c r="H13"/>
  <c r="H12"/>
  <c r="H11"/>
  <c r="H10"/>
  <c r="H9"/>
  <c r="G22"/>
  <c r="G21"/>
  <c r="F22"/>
  <c r="F21"/>
  <c r="E21"/>
  <c r="E20"/>
  <c r="E19"/>
  <c r="E18"/>
  <c r="E17"/>
  <c r="E16"/>
  <c r="E15"/>
  <c r="E14"/>
  <c r="E13"/>
  <c r="E12"/>
  <c r="E11"/>
  <c r="E10"/>
  <c r="E9"/>
  <c r="D22"/>
  <c r="D21"/>
  <c r="C22"/>
  <c r="C21"/>
  <c r="D20" i="43"/>
  <c r="E20"/>
  <c r="F20"/>
  <c r="G20"/>
  <c r="H20"/>
  <c r="I33" i="24"/>
  <c r="F33"/>
  <c r="I41" i="54" l="1"/>
  <c r="H41"/>
  <c r="H42" s="1"/>
  <c r="E41"/>
  <c r="D41"/>
  <c r="D42" s="1"/>
  <c r="G40"/>
  <c r="C40"/>
  <c r="G39"/>
  <c r="C39"/>
  <c r="G38"/>
  <c r="C38"/>
  <c r="G37"/>
  <c r="C37"/>
  <c r="G36"/>
  <c r="C36"/>
  <c r="G35"/>
  <c r="C35"/>
  <c r="G34"/>
  <c r="C34"/>
  <c r="G33"/>
  <c r="C33"/>
  <c r="G32"/>
  <c r="C32"/>
  <c r="G31"/>
  <c r="C31"/>
  <c r="G30"/>
  <c r="C30"/>
  <c r="G29"/>
  <c r="G41" s="1"/>
  <c r="G42" s="1"/>
  <c r="C29"/>
  <c r="C41" s="1"/>
  <c r="C42" s="1"/>
  <c r="H19"/>
  <c r="F19"/>
  <c r="F20" s="1"/>
  <c r="D19"/>
  <c r="G18"/>
  <c r="C18"/>
  <c r="G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G19" s="1"/>
  <c r="G20" s="1"/>
  <c r="C7"/>
  <c r="C19" s="1"/>
  <c r="C20" s="1"/>
  <c r="C16" i="59" l="1"/>
  <c r="D44" i="56"/>
  <c r="C44"/>
  <c r="D43"/>
  <c r="C43"/>
  <c r="D39"/>
  <c r="C39"/>
  <c r="D38"/>
  <c r="C38"/>
  <c r="D35"/>
  <c r="C35"/>
  <c r="D34"/>
  <c r="C34"/>
  <c r="D30"/>
  <c r="C30"/>
  <c r="D29"/>
  <c r="C29"/>
  <c r="C26"/>
  <c r="C25"/>
  <c r="C24"/>
  <c r="D23"/>
  <c r="D26" s="1"/>
  <c r="C23"/>
  <c r="D22"/>
  <c r="C22"/>
  <c r="D21"/>
  <c r="C21"/>
  <c r="D18"/>
  <c r="C18"/>
  <c r="D17"/>
  <c r="C17"/>
  <c r="D14"/>
  <c r="C14"/>
  <c r="D13"/>
  <c r="C13"/>
  <c r="D10"/>
  <c r="C10"/>
  <c r="D9"/>
  <c r="C9"/>
  <c r="G63" i="66"/>
  <c r="H63" s="1"/>
  <c r="F63"/>
  <c r="D63"/>
  <c r="G62"/>
  <c r="H62" s="1"/>
  <c r="F62"/>
  <c r="D62"/>
  <c r="H61"/>
  <c r="G61"/>
  <c r="F61"/>
  <c r="D61"/>
  <c r="H60"/>
  <c r="G60"/>
  <c r="F60"/>
  <c r="D60"/>
  <c r="H59"/>
  <c r="G59"/>
  <c r="F59"/>
  <c r="D59"/>
  <c r="H58"/>
  <c r="G58"/>
  <c r="F58"/>
  <c r="D58"/>
  <c r="H57"/>
  <c r="G57"/>
  <c r="F57"/>
  <c r="D57"/>
  <c r="H56"/>
  <c r="G56"/>
  <c r="F56"/>
  <c r="D56"/>
  <c r="H55"/>
  <c r="G55"/>
  <c r="F55"/>
  <c r="D55"/>
  <c r="H54"/>
  <c r="G54"/>
  <c r="F54"/>
  <c r="D54"/>
  <c r="H53"/>
  <c r="G53"/>
  <c r="F53"/>
  <c r="D53"/>
  <c r="H52"/>
  <c r="G52"/>
  <c r="F52"/>
  <c r="D52"/>
  <c r="H51"/>
  <c r="G51"/>
  <c r="F51"/>
  <c r="D51"/>
  <c r="H50"/>
  <c r="G50"/>
  <c r="F50"/>
  <c r="D50"/>
  <c r="H49"/>
  <c r="G49"/>
  <c r="F49"/>
  <c r="D49"/>
  <c r="H48"/>
  <c r="G48"/>
  <c r="F48"/>
  <c r="D48"/>
  <c r="H47"/>
  <c r="G47"/>
  <c r="F47"/>
  <c r="D47"/>
  <c r="H46"/>
  <c r="G46"/>
  <c r="F46"/>
  <c r="D46"/>
  <c r="H45"/>
  <c r="G45"/>
  <c r="F45"/>
  <c r="D45"/>
  <c r="H44"/>
  <c r="G44"/>
  <c r="F44"/>
  <c r="D44"/>
  <c r="H43"/>
  <c r="G43"/>
  <c r="F43"/>
  <c r="D43"/>
  <c r="H42"/>
  <c r="G42"/>
  <c r="F42"/>
  <c r="D42"/>
  <c r="H41"/>
  <c r="G41"/>
  <c r="F41"/>
  <c r="D41"/>
  <c r="H40"/>
  <c r="G40"/>
  <c r="F40"/>
  <c r="D40"/>
  <c r="H39"/>
  <c r="G39"/>
  <c r="F39"/>
  <c r="D39"/>
  <c r="H38"/>
  <c r="G38"/>
  <c r="F38"/>
  <c r="D38"/>
  <c r="H37"/>
  <c r="G37"/>
  <c r="F37"/>
  <c r="D37"/>
  <c r="H36"/>
  <c r="G36"/>
  <c r="F36"/>
  <c r="D36"/>
  <c r="H35"/>
  <c r="G35"/>
  <c r="F35"/>
  <c r="D35"/>
  <c r="H34"/>
  <c r="G34"/>
  <c r="F34"/>
  <c r="D34"/>
  <c r="H33"/>
  <c r="G33"/>
  <c r="F33"/>
  <c r="D33"/>
  <c r="H32"/>
  <c r="G32"/>
  <c r="F32"/>
  <c r="D32"/>
  <c r="H31"/>
  <c r="G31"/>
  <c r="F31"/>
  <c r="D31"/>
  <c r="H30"/>
  <c r="G30"/>
  <c r="F30"/>
  <c r="D30"/>
  <c r="H29"/>
  <c r="G29"/>
  <c r="F29"/>
  <c r="D29"/>
  <c r="H28"/>
  <c r="G28"/>
  <c r="F28"/>
  <c r="D28"/>
  <c r="H27"/>
  <c r="G27"/>
  <c r="F27"/>
  <c r="D27"/>
  <c r="H26"/>
  <c r="G26"/>
  <c r="F26"/>
  <c r="D26"/>
  <c r="H25"/>
  <c r="G25"/>
  <c r="F25"/>
  <c r="D25"/>
  <c r="H24"/>
  <c r="G24"/>
  <c r="F24"/>
  <c r="D24"/>
  <c r="H23"/>
  <c r="G23"/>
  <c r="F23"/>
  <c r="D23"/>
  <c r="H22"/>
  <c r="G22"/>
  <c r="F22"/>
  <c r="D22"/>
  <c r="H21"/>
  <c r="G21"/>
  <c r="F21"/>
  <c r="D21"/>
  <c r="H20"/>
  <c r="G20"/>
  <c r="F20"/>
  <c r="D20"/>
  <c r="H19"/>
  <c r="G19"/>
  <c r="F19"/>
  <c r="D19"/>
  <c r="H18"/>
  <c r="G18"/>
  <c r="F18"/>
  <c r="D18"/>
  <c r="H17"/>
  <c r="G17"/>
  <c r="F17"/>
  <c r="D17"/>
  <c r="H16"/>
  <c r="G16"/>
  <c r="F16"/>
  <c r="D16"/>
  <c r="H15"/>
  <c r="G15"/>
  <c r="F15"/>
  <c r="D15"/>
  <c r="H14"/>
  <c r="G14"/>
  <c r="F14"/>
  <c r="D14"/>
  <c r="H13"/>
  <c r="G13"/>
  <c r="F13"/>
  <c r="D13"/>
  <c r="H12"/>
  <c r="G12"/>
  <c r="F12"/>
  <c r="D12"/>
  <c r="H11"/>
  <c r="G11"/>
  <c r="F11"/>
  <c r="D11"/>
  <c r="H10"/>
  <c r="G10"/>
  <c r="F10"/>
  <c r="D10"/>
  <c r="H9"/>
  <c r="G9"/>
  <c r="F9"/>
  <c r="D9"/>
  <c r="E13" i="64"/>
  <c r="E58" s="1"/>
  <c r="E8"/>
  <c r="E57" s="1"/>
  <c r="D25" i="56" l="1"/>
  <c r="E59" i="64"/>
  <c r="E64" s="1"/>
  <c r="E22"/>
  <c r="D58" l="1"/>
  <c r="D13"/>
  <c r="D8"/>
  <c r="D57" s="1"/>
  <c r="D59" s="1"/>
  <c r="D64" s="1"/>
  <c r="D22" l="1"/>
  <c r="F54" i="63" l="1"/>
  <c r="F46"/>
  <c r="F26"/>
  <c r="F20"/>
  <c r="F7"/>
  <c r="F52" s="1"/>
  <c r="F56" s="1"/>
  <c r="F60" s="1"/>
  <c r="E46"/>
  <c r="E26"/>
  <c r="E20"/>
  <c r="E54" s="1"/>
  <c r="E7"/>
  <c r="E52" s="1"/>
  <c r="F65" l="1"/>
  <c r="F69" s="1"/>
  <c r="F32"/>
  <c r="E56"/>
  <c r="E60" s="1"/>
  <c r="E32"/>
  <c r="E65" l="1"/>
  <c r="E69" s="1"/>
  <c r="F10" i="56" l="1"/>
  <c r="E9"/>
  <c r="E34" l="1"/>
  <c r="C7" i="36"/>
  <c r="G7"/>
  <c r="C8"/>
  <c r="G8"/>
  <c r="C9"/>
  <c r="G9"/>
  <c r="C10"/>
  <c r="G10"/>
  <c r="C11"/>
  <c r="G11"/>
  <c r="C12"/>
  <c r="G12"/>
  <c r="C13"/>
  <c r="G13"/>
  <c r="C14"/>
  <c r="G14"/>
  <c r="C15"/>
  <c r="G15"/>
  <c r="C16"/>
  <c r="G16"/>
  <c r="C17"/>
  <c r="G17"/>
  <c r="C18"/>
  <c r="G18"/>
  <c r="C29"/>
  <c r="G29"/>
  <c r="C30"/>
  <c r="G30"/>
  <c r="C31"/>
  <c r="G31"/>
  <c r="C32"/>
  <c r="G32"/>
  <c r="C33"/>
  <c r="G33"/>
  <c r="C34"/>
  <c r="G34"/>
  <c r="C35"/>
  <c r="G35"/>
  <c r="C36"/>
  <c r="G36"/>
  <c r="C37"/>
  <c r="G37"/>
  <c r="C38"/>
  <c r="G38"/>
  <c r="C39"/>
  <c r="G39"/>
  <c r="C40"/>
  <c r="G40"/>
  <c r="E16" i="59"/>
  <c r="F16"/>
  <c r="E10" i="56"/>
  <c r="E13"/>
  <c r="E14"/>
  <c r="F14"/>
  <c r="E17"/>
  <c r="E18"/>
  <c r="F18"/>
  <c r="E21"/>
  <c r="E22"/>
  <c r="F22"/>
  <c r="E23"/>
  <c r="F23"/>
  <c r="E24"/>
  <c r="E29"/>
  <c r="E30"/>
  <c r="F30"/>
  <c r="E35"/>
  <c r="F35"/>
  <c r="E38"/>
  <c r="E39"/>
  <c r="F39"/>
  <c r="E43"/>
  <c r="E44"/>
  <c r="F44"/>
  <c r="F26" l="1"/>
  <c r="G41" i="36"/>
  <c r="E25" i="56"/>
  <c r="C19" i="36"/>
  <c r="G19"/>
  <c r="C41"/>
  <c r="E26" i="56"/>
</calcChain>
</file>

<file path=xl/sharedStrings.xml><?xml version="1.0" encoding="utf-8"?>
<sst xmlns="http://schemas.openxmlformats.org/spreadsheetml/2006/main" count="2044" uniqueCount="1032">
  <si>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</si>
  <si>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</si>
  <si>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</si>
  <si>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</si>
  <si>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</si>
  <si>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</si>
  <si>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</si>
  <si>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</si>
  <si>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</si>
  <si>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</si>
  <si>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</si>
  <si>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</si>
  <si>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</si>
  <si>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</si>
  <si>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</si>
  <si>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</si>
  <si>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</si>
  <si>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</si>
  <si>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</si>
  <si>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</si>
  <si>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</si>
  <si>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</si>
  <si>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</si>
  <si>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</si>
  <si>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</si>
  <si>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</si>
  <si>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</si>
  <si>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</si>
  <si>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</si>
  <si>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</si>
  <si>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</si>
  <si>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</si>
  <si>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</si>
  <si>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</si>
  <si>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</si>
  <si>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</si>
  <si>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</si>
  <si>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</si>
  <si>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</si>
  <si>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</si>
  <si>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</si>
  <si>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</si>
  <si>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</si>
  <si>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</si>
  <si>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</si>
  <si>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</si>
  <si>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</si>
  <si>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</si>
  <si>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</si>
  <si>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</si>
  <si>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</si>
  <si>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</si>
  <si>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</si>
  <si>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</si>
  <si>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</si>
  <si>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</si>
  <si>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</si>
  <si>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</si>
  <si>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</si>
  <si>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</si>
  <si>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</si>
  <si>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</si>
  <si>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</si>
  <si>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</si>
  <si>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</si>
  <si>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</si>
  <si>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</si>
  <si>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</si>
  <si>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</si>
  <si>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</si>
  <si>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</si>
  <si>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</si>
  <si>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</si>
  <si>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</si>
  <si>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</si>
  <si>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</si>
  <si>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</si>
  <si>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</si>
  <si>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</si>
  <si>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</si>
  <si>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</si>
  <si>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</si>
  <si>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</si>
  <si>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</si>
  <si>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</si>
  <si>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</si>
  <si>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</si>
  <si>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</si>
  <si>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</si>
  <si>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</si>
  <si>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</si>
  <si>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</si>
  <si>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</si>
  <si>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</si>
  <si>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</si>
  <si>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</si>
  <si>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</si>
  <si>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</si>
  <si>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</si>
  <si>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</si>
  <si>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</si>
  <si>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</si>
  <si>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</si>
  <si>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</si>
  <si>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</si>
  <si>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</si>
  <si>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</si>
  <si>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</si>
  <si>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</si>
  <si>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</si>
  <si>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</si>
  <si>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</si>
  <si>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</si>
  <si>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</si>
  <si>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</si>
  <si>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</si>
  <si>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</si>
  <si>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</si>
  <si>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</si>
  <si>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</si>
  <si>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</si>
  <si>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</si>
  <si>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</si>
  <si>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</si>
  <si>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</si>
  <si>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</si>
  <si>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</si>
  <si>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</si>
  <si>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</si>
  <si>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</si>
  <si>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</si>
  <si>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</si>
  <si>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</si>
  <si>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</si>
  <si>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</si>
  <si>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</si>
  <si>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</si>
  <si>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</si>
  <si>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</si>
  <si>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</si>
  <si>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</si>
  <si>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</si>
  <si>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</si>
  <si>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</si>
  <si>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</si>
  <si>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</si>
  <si>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</si>
  <si>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</si>
  <si>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</si>
  <si>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</si>
  <si>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</si>
  <si>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</si>
  <si>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</si>
  <si>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</si>
  <si>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</si>
  <si>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</si>
  <si>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</si>
  <si>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</si>
  <si>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</si>
  <si>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</si>
  <si>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</si>
  <si>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</si>
  <si>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</si>
  <si>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</si>
  <si>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</si>
  <si>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</si>
  <si>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</si>
  <si>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</si>
  <si>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</si>
  <si>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</si>
  <si>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</si>
  <si>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</si>
  <si>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</si>
  <si>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</si>
  <si>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</si>
  <si>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</si>
  <si>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</si>
  <si>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</si>
  <si>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</si>
  <si>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</si>
  <si>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</si>
  <si>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</si>
  <si>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</si>
  <si>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</si>
  <si>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</si>
  <si>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</si>
  <si>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</si>
  <si>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</si>
  <si>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</si>
  <si>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</si>
  <si>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</si>
  <si>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</si>
  <si>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</si>
  <si>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</si>
  <si>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</si>
  <si>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</si>
  <si>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</si>
  <si>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</si>
  <si>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</si>
  <si>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</si>
  <si>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</si>
  <si>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</si>
  <si>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</si>
  <si>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</si>
  <si>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</si>
  <si>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</si>
  <si>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</si>
  <si>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</si>
  <si>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</si>
  <si>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</si>
  <si>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</si>
  <si>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</si>
  <si>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</si>
  <si>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</si>
  <si>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</si>
  <si>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</si>
  <si>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</si>
  <si>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</si>
  <si>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</si>
  <si>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</si>
  <si>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</si>
  <si>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</si>
  <si>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</si>
  <si>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</si>
  <si>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</si>
  <si>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</si>
  <si>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</si>
  <si>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</si>
  <si>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</si>
  <si>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</si>
  <si>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</si>
  <si>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</si>
  <si>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</si>
  <si>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</si>
  <si>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</si>
  <si>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</si>
  <si>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</si>
  <si>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</si>
  <si>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</si>
  <si>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</si>
  <si>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</si>
  <si>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</si>
  <si>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</si>
  <si>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</si>
  <si>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</si>
  <si>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</si>
  <si>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</si>
  <si>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</si>
  <si>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</si>
  <si>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</si>
  <si>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</si>
  <si>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</si>
  <si>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</si>
  <si>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</si>
  <si>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</si>
  <si>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</si>
  <si>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</si>
  <si>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</si>
  <si>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</si>
  <si>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</si>
  <si>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</si>
  <si>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</si>
  <si>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</si>
  <si>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</si>
  <si>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</si>
  <si>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</si>
  <si>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</si>
  <si>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</si>
  <si>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</si>
  <si>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</si>
  <si>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</si>
  <si>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</si>
  <si>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</si>
  <si>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</si>
  <si>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</si>
  <si>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</si>
  <si>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</si>
  <si>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</si>
  <si>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</si>
  <si>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</si>
  <si>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</si>
  <si>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</si>
  <si>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</si>
  <si>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</si>
  <si>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</si>
  <si>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</si>
  <si>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</si>
  <si>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</si>
  <si>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</si>
  <si>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</si>
  <si>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</si>
  <si>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</si>
  <si>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</si>
  <si>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</si>
  <si>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</si>
  <si>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</si>
  <si>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</si>
  <si>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</si>
  <si>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</si>
  <si>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</si>
  <si>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</si>
  <si>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</si>
  <si>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</si>
  <si>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</si>
  <si>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</si>
  <si>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</si>
  <si>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</si>
  <si>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</si>
  <si>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</si>
  <si>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</si>
  <si>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</si>
  <si>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</si>
  <si>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</si>
  <si>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</si>
  <si>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</si>
  <si>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</si>
  <si>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</si>
  <si>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</si>
  <si>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</si>
  <si>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</si>
  <si>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</si>
  <si>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</si>
  <si>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</si>
  <si>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</si>
  <si>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</si>
  <si>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</si>
  <si>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</si>
  <si>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</si>
  <si>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</si>
  <si>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</si>
  <si>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</si>
  <si>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</si>
  <si>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</si>
  <si>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</si>
  <si>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</si>
  <si>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</si>
  <si>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</si>
  <si>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</si>
  <si>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</si>
  <si>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</si>
  <si>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</si>
  <si>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</si>
  <si>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</si>
  <si>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</si>
  <si>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</si>
  <si>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</si>
  <si>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</si>
  <si>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</si>
  <si>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</si>
  <si>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</si>
  <si>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</si>
  <si>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</si>
  <si>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</si>
  <si>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</si>
  <si>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</si>
  <si>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</si>
  <si>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</si>
  <si>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</si>
  <si>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</si>
  <si>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</si>
  <si>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</si>
  <si>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</si>
  <si>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</si>
  <si>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</si>
  <si>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</si>
  <si>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</si>
  <si>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</si>
  <si>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</si>
  <si>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</si>
  <si>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</si>
  <si>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</si>
  <si>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</si>
  <si>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</si>
  <si>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</si>
  <si>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</si>
  <si>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</si>
  <si>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</si>
  <si>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</si>
  <si>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</si>
  <si>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</si>
  <si>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</si>
  <si>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</si>
  <si>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</si>
  <si>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</si>
  <si>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</si>
  <si>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</si>
  <si>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</si>
  <si>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</si>
  <si>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</si>
  <si>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</si>
  <si>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</si>
  <si>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</si>
  <si>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</si>
  <si>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</si>
  <si>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</si>
  <si>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</si>
  <si>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</si>
  <si>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</si>
  <si>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</si>
  <si>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</si>
  <si>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</si>
  <si>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</si>
  <si>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</si>
  <si>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</si>
  <si>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</si>
  <si>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</si>
  <si>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</si>
  <si>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</si>
  <si>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</si>
  <si>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</si>
  <si>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</si>
  <si>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</si>
  <si>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</si>
  <si>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</si>
  <si>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</si>
  <si>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</si>
  <si>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</si>
  <si>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</si>
  <si>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</si>
  <si>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</si>
  <si>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</si>
  <si>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</si>
  <si>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</si>
  <si>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</si>
  <si>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</si>
  <si>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</si>
  <si>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</si>
  <si>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</si>
  <si>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</si>
  <si>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</si>
  <si>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</si>
  <si>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</si>
  <si>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</si>
  <si>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</si>
  <si>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</si>
  <si>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</si>
  <si>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</si>
  <si>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</si>
  <si>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</si>
  <si>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</si>
  <si>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</si>
  <si>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</si>
  <si>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</si>
  <si>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</si>
  <si>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</si>
  <si>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</si>
  <si>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</si>
  <si>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</si>
  <si>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</si>
  <si>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</si>
  <si>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</si>
  <si>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</si>
  <si>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</si>
  <si>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</si>
  <si>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</si>
  <si>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</si>
  <si>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</si>
  <si>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</si>
  <si>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</si>
  <si>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</si>
  <si>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</si>
  <si>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</si>
  <si>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</si>
  <si>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</si>
  <si>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</si>
  <si>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</si>
  <si>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</si>
  <si>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</si>
  <si>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</si>
  <si>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</si>
  <si>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</si>
  <si>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</si>
  <si>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</si>
  <si>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</si>
  <si>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</si>
  <si>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</si>
  <si>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</si>
  <si>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</si>
  <si>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</si>
  <si>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</si>
  <si>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</si>
  <si>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</si>
  <si>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</si>
  <si>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</si>
  <si>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</si>
  <si>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</si>
  <si>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</si>
  <si>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</si>
  <si>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</si>
  <si>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</si>
  <si>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</si>
  <si>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</si>
  <si>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</si>
  <si>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</si>
  <si>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</si>
  <si>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</si>
  <si>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</si>
  <si>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</si>
  <si>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</si>
  <si>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</si>
  <si>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</si>
  <si>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</si>
  <si>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</si>
  <si>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</si>
  <si>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</si>
  <si>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</si>
  <si>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</si>
  <si>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</si>
  <si>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</si>
  <si>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</si>
  <si>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</si>
  <si>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</si>
  <si>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</si>
  <si>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</si>
  <si>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</si>
  <si>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</si>
  <si>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</si>
  <si>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</si>
  <si>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</si>
  <si>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</si>
  <si>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</si>
  <si>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</si>
  <si>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</si>
  <si>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</si>
  <si>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</si>
  <si>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</si>
  <si>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</si>
  <si>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</si>
  <si>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</si>
  <si>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</si>
  <si>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</si>
  <si>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</si>
  <si>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</si>
  <si>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</si>
  <si>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</si>
  <si>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</si>
  <si>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</si>
  <si>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</si>
  <si>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</si>
  <si>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</si>
  <si>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</si>
  <si>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</si>
  <si>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</si>
  <si>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</si>
  <si>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</si>
  <si>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</si>
  <si>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</si>
  <si>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</si>
  <si>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</si>
  <si>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</si>
  <si>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</si>
  <si>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</si>
  <si>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</si>
  <si>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</si>
  <si>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</si>
  <si>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</si>
  <si>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</si>
  <si>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</si>
  <si>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</si>
  <si>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</si>
  <si>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</si>
  <si>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</si>
  <si>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</si>
  <si>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</si>
  <si>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</si>
  <si>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</si>
  <si>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</si>
  <si>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</si>
  <si>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</si>
  <si>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</si>
  <si>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</si>
  <si>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</si>
  <si>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</si>
  <si>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</si>
  <si>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</si>
  <si>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</si>
  <si>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</si>
  <si>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</si>
  <si>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</si>
  <si>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</si>
  <si>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</si>
  <si>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</si>
  <si>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</si>
  <si>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</si>
  <si>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</si>
  <si>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</si>
  <si>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</si>
  <si>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</si>
  <si>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</si>
  <si>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</si>
  <si>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</si>
  <si>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</si>
  <si>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</si>
  <si>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</si>
  <si>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</si>
  <si>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</si>
  <si>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</si>
  <si>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</si>
  <si>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</si>
  <si>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</si>
  <si>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</si>
  <si>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</si>
  <si>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</si>
  <si>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</si>
  <si>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</si>
  <si>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</si>
  <si>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</si>
  <si>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</si>
  <si>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</si>
  <si>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</si>
  <si>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</si>
  <si>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</si>
  <si>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</si>
  <si>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</si>
  <si>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</si>
  <si>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</si>
  <si>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</si>
  <si>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</si>
  <si>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</si>
  <si>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</si>
  <si>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</si>
  <si>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</si>
  <si>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</si>
  <si>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</si>
  <si>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</si>
  <si>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</si>
  <si>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</si>
  <si>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</si>
  <si>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</si>
  <si>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</si>
  <si>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</si>
  <si>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</si>
  <si>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</si>
  <si>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</si>
  <si>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</si>
  <si>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</si>
  <si>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</si>
  <si>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</si>
  <si>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</si>
  <si>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</si>
  <si>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</si>
  <si>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</si>
  <si>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</si>
  <si>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</si>
  <si>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</si>
  <si>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</si>
  <si>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</si>
  <si>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</si>
  <si>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</si>
  <si>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</si>
  <si>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</si>
  <si>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</si>
  <si>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</si>
  <si>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</si>
  <si>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</si>
  <si>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</si>
  <si>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</si>
  <si>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</si>
  <si>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</si>
  <si>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</si>
  <si>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</si>
  <si>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</si>
  <si>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</si>
  <si>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</si>
  <si>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</si>
  <si>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</si>
  <si>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</si>
  <si>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</si>
  <si>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</si>
  <si>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</si>
  <si>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</si>
  <si>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</si>
  <si>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</si>
  <si>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</si>
  <si>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</si>
  <si>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</si>
  <si>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</si>
  <si>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</si>
  <si>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</si>
  <si>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</si>
  <si>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</si>
  <si>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</si>
  <si>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</si>
  <si>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</si>
  <si>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</si>
  <si>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</si>
  <si>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</si>
  <si>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</si>
  <si>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</si>
  <si>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</si>
  <si>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</si>
  <si>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</si>
  <si>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</si>
  <si>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</si>
  <si>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</si>
  <si>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</si>
  <si>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</si>
  <si>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</si>
  <si>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</si>
  <si>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</si>
  <si>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</si>
  <si>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</si>
  <si>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</si>
  <si>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</si>
  <si>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</si>
  <si>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</si>
  <si>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</si>
  <si>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</si>
  <si>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</si>
  <si>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</si>
  <si>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</si>
  <si>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</si>
  <si>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</si>
  <si>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</si>
  <si>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</si>
  <si>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</si>
  <si>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</si>
  <si>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</si>
  <si>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</si>
  <si>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</si>
  <si>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</si>
  <si>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</si>
  <si>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</si>
  <si>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</si>
  <si>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</si>
  <si>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</si>
  <si>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</si>
  <si>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</si>
  <si>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</si>
  <si>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</si>
  <si>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</si>
  <si>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</si>
  <si>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</si>
  <si>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</si>
  <si>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</si>
  <si>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</si>
  <si>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</si>
  <si>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</si>
  <si>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</si>
  <si>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</si>
  <si>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</si>
  <si>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</si>
  <si>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</si>
  <si>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</si>
  <si>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</si>
  <si>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</si>
  <si>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</si>
  <si>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</si>
  <si>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</si>
  <si>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</si>
  <si>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</si>
  <si>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</si>
  <si>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</si>
  <si>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</si>
  <si>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</si>
  <si>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</si>
  <si>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</si>
  <si>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</si>
  <si>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</si>
  <si>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</si>
  <si>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</si>
  <si>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</si>
  <si>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</si>
  <si>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</si>
  <si>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</si>
  <si>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</si>
  <si>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</si>
  <si>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</si>
  <si>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</si>
  <si>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</si>
  <si>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</si>
  <si>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</si>
  <si>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</si>
  <si>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</si>
  <si>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</si>
  <si>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</si>
  <si>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</si>
  <si>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</si>
  <si>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</si>
  <si>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</si>
  <si>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</si>
  <si>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</si>
  <si>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</si>
  <si>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</si>
  <si>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</si>
  <si>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</si>
  <si>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</si>
  <si>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</si>
  <si>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</si>
  <si>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</si>
  <si>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</si>
  <si>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</si>
  <si>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Прилог 10.</t>
  </si>
  <si>
    <t>2026. година</t>
  </si>
  <si>
    <t>Стање на дан 31.12.2023.</t>
  </si>
  <si>
    <t xml:space="preserve">** позиције од 5 до 31 које се исказују у новчаним јединицама приказати у бруто износу </t>
  </si>
  <si>
    <t>2027. година</t>
  </si>
  <si>
    <t>2023. година реализација</t>
  </si>
  <si>
    <t>Стање на дан 31.12.2024.</t>
  </si>
  <si>
    <t>План на дан 31.12.2025.</t>
  </si>
  <si>
    <t>БИЛАНС СТАЊА  на дан 31.12.2025. године</t>
  </si>
  <si>
    <t>за период од 01.01.2025. до 31.12.2025. године</t>
  </si>
  <si>
    <t>у периоду од 01.01. до 31.12.2025. године</t>
  </si>
  <si>
    <t>Број на дан 31.12.2025.</t>
  </si>
  <si>
    <t>Број запослених 31.12.2025.</t>
  </si>
  <si>
    <t>Стање на дан 31.12.2025. године</t>
  </si>
  <si>
    <t>Стање кредитне задужености у оригиналној валути
на дан 31.12.2025. године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</si>
  <si>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</si>
  <si>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</si>
  <si>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</si>
  <si>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</si>
  <si>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</si>
  <si>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</si>
  <si>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</si>
  <si>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</si>
  <si>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</si>
  <si>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Реализација (процена) на дан 31.12.2025.</t>
  </si>
  <si>
    <t>План
01.01-31.12.2025.</t>
  </si>
  <si>
    <t>Реализација (процена)
01.01-31.12.2025.</t>
  </si>
  <si>
    <t>2028. година</t>
  </si>
  <si>
    <t>Напомена: У последњој колони код % одступања реализације у односу на реализацију претходне године, пореде се план за 2026. годину и реализација из 2025. године.</t>
  </si>
  <si>
    <t>2024. година реализација</t>
  </si>
  <si>
    <t>2025. година реализација (процена)</t>
  </si>
  <si>
    <t>План 2026. година</t>
  </si>
  <si>
    <t>Стање на дан 31.12.2025.</t>
  </si>
  <si>
    <t>План на дан 31.12.2026.</t>
  </si>
  <si>
    <t>БИЛАНС СТАЊА  на дан 31.12.2026. године</t>
  </si>
  <si>
    <t>План                  31.03.2026.</t>
  </si>
  <si>
    <t>План             30.06.2026.</t>
  </si>
  <si>
    <t>План              30.09.2026.</t>
  </si>
  <si>
    <t>План            31.12.2026.</t>
  </si>
  <si>
    <t>за период од 01.01.2026. до 31.12.2026. године</t>
  </si>
  <si>
    <t>План                
01.01-31.03.2026.</t>
  </si>
  <si>
    <t>План
01.01-30.06.2026.</t>
  </si>
  <si>
    <t>План
01.01-30.09.2026.</t>
  </si>
  <si>
    <t>План                  
01.01-31.12.2026.</t>
  </si>
  <si>
    <t>у периоду од 01.01. до 31.12.2026. године</t>
  </si>
  <si>
    <t>План 
01.01-31.03.2026.</t>
  </si>
  <si>
    <t>План 
01.01-30.09.2026.</t>
  </si>
  <si>
    <t>План 
01.01-31.12.2026.</t>
  </si>
  <si>
    <t xml:space="preserve"> 01.01-31.12.2025. године</t>
  </si>
  <si>
    <t>План за период 01.01-31.12.2026. године</t>
  </si>
  <si>
    <t xml:space="preserve">План 
01.01-31.12.2025. </t>
  </si>
  <si>
    <t xml:space="preserve">Реализација (процена) 
01.01-31.12.2025. </t>
  </si>
  <si>
    <t>План
01.01-31.03.2026.</t>
  </si>
  <si>
    <t>Број запослених по секторима / организационим јединицама на дан 31.12.2025. године</t>
  </si>
  <si>
    <t>Број на дан 31.12.2026.</t>
  </si>
  <si>
    <t>Број запослених 31.12.2026.</t>
  </si>
  <si>
    <t>Одлив кадрова у периоду 
01.01-31.03.2026.</t>
  </si>
  <si>
    <t>Пријем кадрова у периоду 
01.01-31.03.2026.</t>
  </si>
  <si>
    <t>Стање на дан 31.03.2026. године</t>
  </si>
  <si>
    <t>Одлив кадрова у периоду 
01.04-30.06.2026.</t>
  </si>
  <si>
    <t>Пријем кадрова у периоду 
01.04-30.06.2026.</t>
  </si>
  <si>
    <t>Стање на дан 30.06.2026. године</t>
  </si>
  <si>
    <t>Одлив кадрова у периоду 
01.07-30.09.2026.</t>
  </si>
  <si>
    <t>Пријем кадрова у периоду 
01.07-30.09.2026.</t>
  </si>
  <si>
    <t>Стање на дан 30.09.2026. године</t>
  </si>
  <si>
    <t>Одлив кадрова у периоду 
01.10-31.12.2026.</t>
  </si>
  <si>
    <t>Пријем кадрова у периоду 
01.10-31.12.2026.</t>
  </si>
  <si>
    <t>Стање на дан 31.12.2026. године</t>
  </si>
  <si>
    <t>Исплаћена маса за зараде, број запослених и просечна зарада по месецима за 2025. годину*- Бруто 1</t>
  </si>
  <si>
    <t>Исплата по месецима  2025.</t>
  </si>
  <si>
    <t>** старозапослени у 2025. години су они запослени који су били у радном односу у децембру 2024. године</t>
  </si>
  <si>
    <t xml:space="preserve">Планирана маса за зараде, број запослених и просечна зарада по месецима за 2026. годину - Бруто 1 </t>
  </si>
  <si>
    <t>План по месецима  2026.</t>
  </si>
  <si>
    <t>*старозапослени у 2026. години су они запослени који су били у радном односу у предузећу у децембру 2025. године</t>
  </si>
  <si>
    <t>Планирана маса за зараде увећана за доприносе на зараде, број запослених и просечна зарада по месецима за 2026. годину - Бруто 2</t>
  </si>
  <si>
    <t>Исплаћена маса за зараде, број запослених и просечна зарада по месецима за 2025.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2025. године</t>
  </si>
  <si>
    <t>Исплаћена у 2025. години</t>
  </si>
  <si>
    <t>Планирана у 2026. години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</si>
  <si>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01.01.2026. до ___________ 2026. године - Бруто 1</t>
  </si>
  <si>
    <t>Реализација  по месецима  2026.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</si>
  <si>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01.01.2026. до _________ 2026. године - Бруто 2</t>
  </si>
  <si>
    <t>Реализација по месецима  2026.</t>
  </si>
  <si>
    <t>Надзорни одбор / Скупштина                               реализација 2025. година</t>
  </si>
  <si>
    <t>Надзорни одбор / Скупштина                                                          план 2026. година</t>
  </si>
  <si>
    <t>Надзорни одбор / Скупштина                                            реализација 2025. година</t>
  </si>
  <si>
    <t>Надзорни одбор / Скупштина                                                            план 2026. година</t>
  </si>
  <si>
    <t>Комисија за ревизију                                                реализација 2025. година</t>
  </si>
  <si>
    <t>Комисија за ревизију                                                           план 2026. година</t>
  </si>
  <si>
    <t>Комисија за ревизију                                                 реализација 2025. година</t>
  </si>
  <si>
    <t>Комисија за ревизију                                                         план 2026. година</t>
  </si>
  <si>
    <t>Стање кредитне задужености у динарима
на дан 31.12.2025.
године</t>
  </si>
  <si>
    <t xml:space="preserve"> План плаћања по кредиту за 2026. годину                        у динарима</t>
  </si>
  <si>
    <t>Стање кредитне задужености у оригиналној валути
на дан 31.12.2026. године</t>
  </si>
  <si>
    <t>Стање кредитне задужености у динарима
на дан 31.12.2026. године</t>
  </si>
  <si>
    <t>Реализација (процена)                             у 2025. години</t>
  </si>
  <si>
    <t xml:space="preserve">План                                2027. година                 </t>
  </si>
  <si>
    <t xml:space="preserve">План                               2028. година                 </t>
  </si>
  <si>
    <t>Реализовано закључно са 31.12.2025. године</t>
  </si>
  <si>
    <t>Благовремена и уредна наплата потраживања</t>
  </si>
  <si>
    <t>Проценат наплате</t>
  </si>
  <si>
    <t>Подаци службе наплате потраживања</t>
  </si>
  <si>
    <t>Обезбеђивање што већег броја благајни за наплату услуга без провизије, електронска наплата, QR код...</t>
  </si>
  <si>
    <t>Повећање обима услуге одношења смећа</t>
  </si>
  <si>
    <t>Број подељених канти</t>
  </si>
  <si>
    <t>Набавка нових и замена постојећих канти и контејнера, ангажовање већег броја радника</t>
  </si>
  <si>
    <t>Набавка нових комуналних возила</t>
  </si>
  <si>
    <t>Број возила</t>
  </si>
  <si>
    <t>Подаци службеника за јавне набавке.</t>
  </si>
  <si>
    <t>Повећање прихода уз рационализацију трошкова</t>
  </si>
  <si>
    <t>Непрописивање рокова за завршетак активности које претходе доношењу плана може продужити рок за доношење плана.</t>
  </si>
  <si>
    <t>1.000</t>
  </si>
  <si>
    <t>Благовремено планиране јавне набавке и усклађене са стварним потребама</t>
  </si>
  <si>
    <t>Изостанак контроле усклађености са финансијским планом за последицу може имати немогућност реализације планиране набавке</t>
  </si>
  <si>
    <t>100</t>
  </si>
  <si>
    <t>Непрописивање поступка у случају праћења реализације уговора може  допринети да се набавка спроводи на неблаговремен и несврсисходан начин.</t>
  </si>
  <si>
    <t>Благовремено и законито прибављање добара, услуга и радова</t>
  </si>
  <si>
    <t>Непрописивање поступања у случају поднетог захтева за заштиту права може довести до    новчаних казни</t>
  </si>
  <si>
    <t>Изостанак контроле планирања, спровођења и извршења јавних набавки може за последицу настанак и развој корупције</t>
  </si>
  <si>
    <t>Изостанак контроле валидности података добијених истраживањем тржишта у време покретања поступка, може за последицу имати неекономично и неефикасно трошење јавних средстава, непоштовање једнакости понуђача и ризик корупције.</t>
  </si>
  <si>
    <t>Спроведен поступак јавне набавке уз оправдање изузећа од Закона о јавним набавкама, а у складу са основним начелима Закона о јавним набавкама и Правилника о ближем уређењу поступка јавне набавке</t>
  </si>
  <si>
    <t>Непрописивање интерних рокова за обављање конкретних активности може продужити рок за прибављање добара, услуга и радова.</t>
  </si>
  <si>
    <t>Благовремено спроведена контрола јавних набавки</t>
  </si>
  <si>
    <t>Изостанак одређивања услова за учешће у поступку, техничке спецификације и критеријума за доделу уговора може довести до дискриминације међу понуђачима и ризика корупције.</t>
  </si>
  <si>
    <t>Недефинисање рока за припрему и доношење плана контроле може утицати на продужење спровођења контроле и касно уочавање пропуста.</t>
  </si>
  <si>
    <t>Изостанак контроле сачињеног извештаја може за последицу имати пролонгирање неправилности и корупције.</t>
  </si>
  <si>
    <t>Изостанак контроле чувања података о свим прокњиженим пословним променама при раду у  софтверу за последицу може имати нетачно вођење пословних књига.</t>
  </si>
  <si>
    <t>Хронолошко, уредно и ажурно вођење пословних књига</t>
  </si>
  <si>
    <t>Непрописивање поступања приликом примопредаје рачуноводствених исправа може за последицу имати губитак рачуноводствене исправе.</t>
  </si>
  <si>
    <t>Изостанак контроле измирења обавеза може довести продужења рока за измирење доспелих обавеза.</t>
  </si>
  <si>
    <t>Измирене обавезе</t>
  </si>
  <si>
    <t>Недефинисање рокова за припрему финасијског извештаја може продужити рок за усвајање и достављање финансијског извештаја.</t>
  </si>
  <si>
    <t>Благовремано састављен финансијски извештај</t>
  </si>
  <si>
    <t>Изостанак контроле благајничких послова може довести до крађе новца, мањка и/или вишка готовине у благајни, фалсификовања новца, коришћења неважећих новчаница, изгубљене документације</t>
  </si>
  <si>
    <t>Адекватно пословање готовим новцем</t>
  </si>
  <si>
    <t>Изостанак перманентног ажурирања података о корисницима и организације наплате доводи до неизмирења потраживања, што представља значајну штету по функционисање целокупног ЈКП.</t>
  </si>
  <si>
    <t>Организован и континуиран одвоз отпада и отпадних вода и континуирана наплата извршене услуге.</t>
  </si>
  <si>
    <t>Недостављање трошкова рада службе у року за последицу може имати недостатак средстава за обављање делатности.</t>
  </si>
  <si>
    <t>Заштита пољопривредног земљишта и организовање пољочуварске службе на подручју општине Жабаљ</t>
  </si>
  <si>
    <t>Хватање, транспорт и збрињавање напуштених паса у насељеним местима општине Жабаљ, на основу уговора, који је закључен између општине Жабаљ и ЈКП „Чистоћа“ Жабаљ.</t>
  </si>
  <si>
    <t>Изостанак контроле наплате потраживања за последицу може имати угожавање текуће ликвидности и мањи приход за предузеће.</t>
  </si>
  <si>
    <t>Благовремена контрола.</t>
  </si>
  <si>
    <t>Недовољан број извршилаца утиче на дисфункционално обављање поверене  делатности.</t>
  </si>
  <si>
    <t>Обезбеђење довољнох броја избршиоца.</t>
  </si>
  <si>
    <t>Недовољан број кадрова за последицу може имати нарушавање квалитета функционисања пословања предузећа.</t>
  </si>
  <si>
    <t>Обезбеђен довољн број кадрова за несметано, благовремено и квалитетно одвијање пословних процеса</t>
  </si>
  <si>
    <t>Изостанак вођења и ажурирања персоналних досијеа запослених може довести до неадекватног управљања кадровима и већих трошкова услед неиспуњења законске обавезе.</t>
  </si>
  <si>
    <t>Изостанак планирања коришћења годишњих одмора може нарушити квалитетно и континуирано одвијање активности услед мањка кадрова.</t>
  </si>
  <si>
    <t>Остварено право на годишњи одмор, уз одржан континуитет рада</t>
  </si>
  <si>
    <t>Изостанак планираних периодичних прегледа средстава и опреме, као и надзора радних процеса и примене прописаних мера заштите на раду може угрозити живот и здравље запослених и обављање радних активности, што може довести до фаталних исхода инвалидитета, губитака радне способности, већег или мањег угрожавања животне средине уз следствено повећање трошкова пословања.</t>
  </si>
  <si>
    <t>Примењене мере за безбедно обављање радних активности над средствима и радној околини без опасности по живот и здравље запослених</t>
  </si>
  <si>
    <t>Изостанак контроле примене прописа противпожарне заштите повећава опасност од избијања пожара, уз следствено угрожавање живота и здравља запослених и околног становништва, као и уништење средстава и непокретне имовине предузећа.</t>
  </si>
  <si>
    <t>Предузете мере у циљу спашавања материјалних добара и животне средине у случају избијања пожара</t>
  </si>
  <si>
    <t>Недовољна информисаност запослених о поступицима у случају избијања пожара може угрозити животе људи, интегритет, материјална добра и животну средину.</t>
  </si>
  <si>
    <t>Непрописивање рока за обраду акта може имати за последицу продужење рока за решавање аката.</t>
  </si>
  <si>
    <t>Уређено канцеларијско и архивско пословање предузећа</t>
  </si>
  <si>
    <t>Непрописивање поступања приликом пријема поште може довести до њеног губитка.</t>
  </si>
  <si>
    <t>Неадекватно архивирање и чување архивске грађе и документарног материјала за последицу може имати губитак документације и новчане казне/неоправдано трошење средстава.</t>
  </si>
  <si>
    <t>Неинформисаност запослених о коришћењу ресурса ИКТ система може повећати могућност за хакерске нападе.</t>
  </si>
  <si>
    <t>Одржан адекватан ниво безбедности информационо-комуникационог система</t>
  </si>
  <si>
    <t>Недефинисање поступања у случају нестанка електричне енергије и техничких сметњи може довести до прекида рада и губитка података.</t>
  </si>
  <si>
    <t>Непрописивање приступа ИКТ систему може довести до нарушавања поверљивости података, који су означени као тајни.</t>
  </si>
  <si>
    <t>Изостанак потврде упознатости новозапослених са Кодексом понашања може довести до заблуде о упознатости запослених са Кодексом понашања и нарушавања поверења јавности  у интегритет непристрасности и ефикасност делатности.</t>
  </si>
  <si>
    <t>Примена правила Кодекса понашања</t>
  </si>
  <si>
    <t xml:space="preserve">Изостанак контроле евиденције присутности на раду може довести до погрешног обрачуна. </t>
  </si>
  <si>
    <t>Благовремен и тачан обрачун и исплата зарада и накнада</t>
  </si>
  <si>
    <t>Непрописивање рокова за извршење активности пре обрачуна може довести до кашњења у исплати.</t>
  </si>
  <si>
    <t>Неусклађивање програма за обрачун плата, додатака и накнада запосленима  са одредбама важећих законских прописа, за последицу може имати ризик од неправилног извршавања расхода за плате.</t>
  </si>
  <si>
    <t>Изостанак контроле трошења средстава може довести до прекорачења дозвољеног износа трошкова репрезентације.</t>
  </si>
  <si>
    <t>Уређена употреба средстава на име трошкова репрезентације</t>
  </si>
  <si>
    <t>Непрописивање рокова за обављање конкретних активности у процесу може довести до предугог трајања пописа имовине и обавеза.</t>
  </si>
  <si>
    <t>Усклађено књиговодствено са стварним стањем</t>
  </si>
  <si>
    <t>Изостанак контроле усклађености предлога за књижење са важећим законским прописима  може довести до незаконито утврђеног стања пописом.</t>
  </si>
  <si>
    <t>Изостанак контроле потпуности пописних листа може довести до нетачно утврђеног стања пописом.</t>
  </si>
  <si>
    <t>Изостанак контроле потрошње горива може довести повећаних трошкова за предузеће.</t>
  </si>
  <si>
    <t>Оправдан утрошак средстава за коришћење службених возила</t>
  </si>
  <si>
    <t>Изостанак контроле савесног коришћења возила може довести до учесталих кварова и немогућности коришћења.</t>
  </si>
  <si>
    <t>Непостојање дугорочног Плана стратегије и развоја визије и мисије и оквирних циљева може утицати на правилан и континуиран развој ЈКП у додељеним делатностима што ће се одразити на годишње планирање и друге кључне активности предузећа.</t>
  </si>
  <si>
    <t>Благовремено усвојен дугорочни и средњорочни план пословне стратегије и развоја.</t>
  </si>
  <si>
    <t>Изостанак праћења реализације планираних активности може спутавати унапређење рада и развоја предузећа.</t>
  </si>
  <si>
    <t>Недефинисање временског рока за обављање припремних радњи може продужити временски период за састављање програма пословања.</t>
  </si>
  <si>
    <t>Усвојен годишњи програм пословања предузећа</t>
  </si>
  <si>
    <t>Недефинисање временског рока за обављање припремних радњи може продужити временски период за достављање кварталних извештаја.</t>
  </si>
  <si>
    <t>Благовремено састављен и достављен извештај о реализацији оснивачу</t>
  </si>
  <si>
    <t>Недефинисање временског рока за припрему материјала за седнице може допринети неинформисаности о одржавању седнице.</t>
  </si>
  <si>
    <t>Благовремно припремљена и одржана седница Надзорног одбора.</t>
  </si>
  <si>
    <t>Непрописивање информисања запослених о могућности пријављивања сумњи на направилности унутар организације за последицу могу имати пролонгирање и развој штете, до које неправилности могу довести.</t>
  </si>
  <si>
    <t>Успостављање система за откривање, евидентирање и поступање по обавештењима о сумњама на неправилности унутар организације и система извештавања о управљању неправилностима</t>
  </si>
  <si>
    <t>Непрописивање рока за поступање по обавештењима о сумњама на неправилности унутар организације за последицу може имати пролонгирање и развој штете, до које неправилности могу довести.</t>
  </si>
  <si>
    <t>Успостављање система за откривање, евидентирање и поступање по обавештењима о сумњама на неправилности унутар организације и система извештавања о управљању неправилностима.</t>
  </si>
  <si>
    <t>Непостојање свести запослених о потреби контроле може довести до формирања система непримењивог у пракси.</t>
  </si>
  <si>
    <t>Импелемнтација и обезбеђење континуираног развоја адекватног система финасијског управљања и контроле.</t>
  </si>
  <si>
    <t xml:space="preserve">Неделегирање одговорности може довести до дугог периода имплементације. </t>
  </si>
  <si>
    <t>Недефинисање рокова за извршење конкретних активности може утицати да процес имплемементације дуже траје.</t>
  </si>
  <si>
    <t>Изостанак мониторинга може утицати на непредузимање корективних активности.</t>
  </si>
  <si>
    <t>Неинформисаност запослених о могућности пријаве неправилности може довести до штете у складу са Законом.</t>
  </si>
  <si>
    <r>
      <t xml:space="preserve">Предузимање мера на бази </t>
    </r>
    <r>
      <rPr>
        <sz val="12"/>
        <rFont val="Times New Roman"/>
        <family val="1"/>
      </rPr>
      <t>откривених информација о кршењу прописа, кршењу људских права, вршењу јавног овлашћења противно сврси.</t>
    </r>
  </si>
  <si>
    <t>Недефинисање поступања по информацији у вези са унутрашњим узбуњивањем може довести до пролонгирања штете.</t>
  </si>
  <si>
    <t>Кредит - Цистерна</t>
  </si>
  <si>
    <t>РСД</t>
  </si>
  <si>
    <t>Не</t>
  </si>
  <si>
    <t>30.09.2021.</t>
  </si>
  <si>
    <t>Служба за економско-финансијске, административне и правне послове</t>
  </si>
  <si>
    <t>Служба за одвоз отпада и изношење отпадних вода и депоније; пољочуварска служба; служба азила за псе и зоохигијеничарска служба</t>
  </si>
  <si>
    <t>Служба за одвођење атмосферских вода; узгој шума; јавна паркиралишта; одржавање улица и путева и јавну расвету</t>
  </si>
  <si>
    <t>Служба за одржавање и управљање гробљима, пијаце и вашар</t>
  </si>
  <si>
    <t>Служба за одржавање јавних, јавних зелених површина и паркова</t>
  </si>
  <si>
    <t>Служба за наплату потраживања</t>
  </si>
  <si>
    <t>Аутомобил</t>
  </si>
  <si>
    <t>Канте и контејнери</t>
  </si>
  <si>
    <t>Камион кипер</t>
  </si>
  <si>
    <t>Камион смећар</t>
  </si>
  <si>
    <t>Чистилица</t>
  </si>
  <si>
    <t>Рачунарска опрема</t>
  </si>
  <si>
    <t xml:space="preserve">Грађевински материјал </t>
  </si>
  <si>
    <t>Храна за псе</t>
  </si>
  <si>
    <t>Гориво (дизел, бензин, ТНГ)</t>
  </si>
  <si>
    <t>Резервни делови и опрема за возила</t>
  </si>
  <si>
    <t>Набавка аутомобила</t>
  </si>
  <si>
    <t>Услуге поправке и одржавање возила</t>
  </si>
  <si>
    <t>Припрема, савијање и дељење рачуна</t>
  </si>
  <si>
    <t>Агенцијско ангажовање радника - комунални радници</t>
  </si>
  <si>
    <t>Услуге транспорта</t>
  </si>
  <si>
    <t>Служба за чишћење снега</t>
  </si>
  <si>
    <t>Орезивање дрвореда</t>
  </si>
  <si>
    <t>Чишћење депоније</t>
  </si>
  <si>
    <t>Одржавање атмосферске канализације</t>
  </si>
  <si>
    <t>Одвоз угинулих животиња</t>
  </si>
  <si>
    <t>Услуге кошења амброзије</t>
  </si>
  <si>
    <t>Електричарске услуге</t>
  </si>
  <si>
    <t>Одржавање и најам рачунарског програма</t>
  </si>
  <si>
    <t>Браварске услуге, заваривање и стругарске услуге</t>
  </si>
  <si>
    <t>Реконструкција ограде (кеју, вашар, гробља, депонија)</t>
  </si>
  <si>
    <t>одлазак у пензију</t>
  </si>
  <si>
    <t>истек уговора о раду</t>
  </si>
  <si>
    <t>потребе процеса рада</t>
  </si>
  <si>
    <t>9.</t>
  </si>
  <si>
    <t>Набавка рачуноводственог програма</t>
  </si>
  <si>
    <t>10.</t>
  </si>
  <si>
    <t>11.</t>
  </si>
  <si>
    <t>Сузбијање коровске и дрвенасте вегетације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</si>
</sst>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\+0%;\-0%;0%;"/>
    <numFmt numFmtId="166" formatCode="###0"/>
  </numFmts>
  <fonts count="53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  <font>
      <sz val="9"/>
      <name val="Times New Roman"/>
      <family val="1"/>
      <charset val="1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3D3D3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161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1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9" borderId="2" xfId="0" applyFont="1" applyFill="1" applyBorder="1"/>
    <xf numFmtId="49" fontId="5" fillId="0" borderId="68" xfId="3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49" fontId="5" fillId="0" borderId="0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 applyFill="1" applyProtection="1"/>
    <xf numFmtId="0" fontId="25" fillId="0" borderId="0" xfId="0" applyFont="1" applyFill="1" applyAlignment="1" applyProtection="1">
      <alignment horizontal="right"/>
    </xf>
    <xf numFmtId="0" fontId="25" fillId="0" borderId="0" xfId="0" applyFont="1" applyFill="1" applyProtection="1"/>
    <xf numFmtId="0" fontId="26" fillId="0" borderId="51" xfId="0" applyFont="1" applyFill="1" applyBorder="1" applyAlignment="1" applyProtection="1">
      <alignment horizontal="left" vertical="center"/>
    </xf>
    <xf numFmtId="3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left" vertical="center"/>
    </xf>
    <xf numFmtId="3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left" vertical="center"/>
    </xf>
    <xf numFmtId="3" fontId="26" fillId="0" borderId="12" xfId="0" applyNumberFormat="1" applyFont="1" applyFill="1" applyBorder="1" applyAlignment="1" applyProtection="1">
      <alignment horizontal="center" vertical="center"/>
      <protection locked="0"/>
    </xf>
    <xf numFmtId="3" fontId="26" fillId="0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</xf>
    <xf numFmtId="3" fontId="26" fillId="0" borderId="13" xfId="0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 vertical="center"/>
    </xf>
    <xf numFmtId="3" fontId="26" fillId="0" borderId="43" xfId="0" applyNumberFormat="1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left" vertical="center"/>
    </xf>
    <xf numFmtId="0" fontId="31" fillId="9" borderId="64" xfId="0" applyFont="1" applyFill="1" applyBorder="1" applyAlignment="1">
      <alignment horizontal="center"/>
    </xf>
    <xf numFmtId="0" fontId="26" fillId="0" borderId="0" xfId="0" applyFont="1" applyProtection="1"/>
    <xf numFmtId="0" fontId="31" fillId="0" borderId="0" xfId="0" applyFont="1" applyAlignment="1">
      <alignment horizontal="center"/>
    </xf>
    <xf numFmtId="3" fontId="31" fillId="7" borderId="62" xfId="0" applyNumberFormat="1" applyFont="1" applyFill="1" applyBorder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6" fillId="7" borderId="5" xfId="0" applyFont="1" applyFill="1" applyBorder="1" applyAlignment="1" applyProtection="1">
      <alignment horizontal="right" vertical="center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 applyProtection="1">
      <alignment horizontal="right" vertical="center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4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5" xfId="3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7" xfId="0" applyFont="1" applyFill="1" applyBorder="1" applyAlignment="1">
      <alignment vertical="center" wrapText="1"/>
    </xf>
    <xf numFmtId="0" fontId="11" fillId="7" borderId="108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9" xfId="0" applyFont="1" applyFill="1" applyBorder="1" applyAlignment="1">
      <alignment horizontal="center" vertical="center" wrapText="1"/>
    </xf>
    <xf numFmtId="0" fontId="12" fillId="7" borderId="110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9" borderId="75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7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/>
    </xf>
    <xf numFmtId="0" fontId="21" fillId="0" borderId="0" xfId="0" applyFont="1" applyBorder="1" applyAlignment="1"/>
    <xf numFmtId="0" fontId="22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27" fillId="7" borderId="87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37" fillId="0" borderId="0" xfId="0" applyFont="1" applyBorder="1" applyAlignment="1">
      <alignment wrapText="1"/>
    </xf>
    <xf numFmtId="0" fontId="29" fillId="0" borderId="2" xfId="0" applyFont="1" applyBorder="1"/>
    <xf numFmtId="0" fontId="38" fillId="7" borderId="22" xfId="0" applyFont="1" applyFill="1" applyBorder="1" applyAlignment="1">
      <alignment horizontal="center" vertical="center"/>
    </xf>
    <xf numFmtId="3" fontId="35" fillId="0" borderId="26" xfId="0" applyNumberFormat="1" applyFont="1" applyBorder="1" applyAlignment="1">
      <alignment horizontal="center" vertical="center"/>
    </xf>
    <xf numFmtId="3" fontId="35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3" fontId="40" fillId="0" borderId="10" xfId="0" applyNumberFormat="1" applyFont="1" applyBorder="1" applyAlignment="1">
      <alignment horizontal="center" vertical="center"/>
    </xf>
    <xf numFmtId="0" fontId="39" fillId="7" borderId="31" xfId="0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center" vertical="center"/>
    </xf>
    <xf numFmtId="0" fontId="38" fillId="7" borderId="67" xfId="0" applyFont="1" applyFill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20" xfId="0" applyNumberFormat="1" applyFont="1" applyBorder="1" applyAlignment="1">
      <alignment horizontal="center" vertical="center"/>
    </xf>
    <xf numFmtId="0" fontId="38" fillId="7" borderId="87" xfId="0" applyFont="1" applyFill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5" fillId="0" borderId="15" xfId="0" applyNumberFormat="1" applyFont="1" applyBorder="1" applyAlignment="1">
      <alignment horizontal="center" vertical="center"/>
    </xf>
    <xf numFmtId="0" fontId="39" fillId="7" borderId="87" xfId="0" applyFont="1" applyFill="1" applyBorder="1" applyAlignment="1">
      <alignment horizontal="center" vertical="center"/>
    </xf>
    <xf numFmtId="3" fontId="40" fillId="0" borderId="15" xfId="0" applyNumberFormat="1" applyFont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/>
    </xf>
    <xf numFmtId="0" fontId="30" fillId="0" borderId="0" xfId="0" applyFont="1" applyBorder="1"/>
    <xf numFmtId="0" fontId="42" fillId="0" borderId="0" xfId="0" applyFont="1"/>
    <xf numFmtId="0" fontId="34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Alignment="1"/>
    <xf numFmtId="0" fontId="36" fillId="7" borderId="65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0" borderId="28" xfId="0" applyFont="1" applyBorder="1"/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6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9" borderId="58" xfId="0" applyFont="1" applyFill="1" applyBorder="1" applyAlignment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9" borderId="58" xfId="0" applyFont="1" applyFill="1" applyBorder="1"/>
    <xf numFmtId="0" fontId="30" fillId="7" borderId="59" xfId="0" applyFont="1" applyFill="1" applyBorder="1"/>
    <xf numFmtId="0" fontId="42" fillId="0" borderId="0" xfId="0" applyFont="1" applyBorder="1"/>
    <xf numFmtId="0" fontId="42" fillId="0" borderId="0" xfId="0" applyFont="1" applyFill="1" applyBorder="1"/>
    <xf numFmtId="0" fontId="43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3" fillId="6" borderId="99" xfId="0" applyNumberFormat="1" applyFont="1" applyFill="1" applyBorder="1" applyAlignment="1" applyProtection="1">
      <alignment horizontal="center" vertical="center" wrapText="1"/>
    </xf>
    <xf numFmtId="0" fontId="33" fillId="6" borderId="100" xfId="0" applyNumberFormat="1" applyFont="1" applyFill="1" applyBorder="1" applyAlignment="1" applyProtection="1">
      <alignment horizontal="center" vertical="center" wrapText="1"/>
    </xf>
    <xf numFmtId="0" fontId="33" fillId="6" borderId="101" xfId="0" applyNumberFormat="1" applyFont="1" applyFill="1" applyBorder="1" applyAlignment="1" applyProtection="1">
      <alignment horizontal="center" vertical="center" wrapText="1"/>
    </xf>
    <xf numFmtId="0" fontId="43" fillId="0" borderId="2" xfId="0" applyNumberFormat="1" applyFont="1" applyFill="1" applyBorder="1" applyAlignment="1" applyProtection="1"/>
    <xf numFmtId="0" fontId="30" fillId="0" borderId="22" xfId="0" applyNumberFormat="1" applyFont="1" applyFill="1" applyBorder="1" applyAlignment="1" applyProtection="1">
      <alignment horizontal="center" vertical="center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27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center" vertical="center"/>
    </xf>
    <xf numFmtId="0" fontId="30" fillId="0" borderId="24" xfId="0" applyNumberFormat="1" applyFont="1" applyFill="1" applyBorder="1" applyAlignment="1" applyProtection="1">
      <alignment horizontal="center" vertical="center"/>
    </xf>
    <xf numFmtId="0" fontId="30" fillId="0" borderId="10" xfId="0" applyNumberFormat="1" applyFont="1" applyFill="1" applyBorder="1" applyAlignment="1" applyProtection="1">
      <alignment horizontal="center" vertical="center"/>
    </xf>
    <xf numFmtId="0" fontId="30" fillId="0" borderId="15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0" fontId="30" fillId="0" borderId="23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8" xfId="0" applyNumberFormat="1" applyFont="1" applyFill="1" applyBorder="1" applyAlignment="1" applyProtection="1">
      <alignment horizontal="left" vertical="center" wrapText="1"/>
    </xf>
    <xf numFmtId="0" fontId="30" fillId="0" borderId="25" xfId="0" applyNumberFormat="1" applyFont="1" applyFill="1" applyBorder="1" applyAlignment="1" applyProtection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 vertical="center"/>
    </xf>
    <xf numFmtId="0" fontId="30" fillId="0" borderId="13" xfId="0" applyNumberFormat="1" applyFont="1" applyFill="1" applyBorder="1" applyAlignment="1" applyProtection="1">
      <alignment horizontal="center" vertical="center"/>
    </xf>
    <xf numFmtId="0" fontId="30" fillId="0" borderId="25" xfId="0" applyNumberFormat="1" applyFont="1" applyFill="1" applyBorder="1" applyAlignment="1" applyProtection="1">
      <alignment horizontal="left" vertical="center" wrapText="1"/>
    </xf>
    <xf numFmtId="0" fontId="30" fillId="0" borderId="29" xfId="0" applyNumberFormat="1" applyFont="1" applyFill="1" applyBorder="1" applyAlignment="1" applyProtection="1">
      <alignment horizontal="left" vertical="center" wrapText="1"/>
    </xf>
    <xf numFmtId="0" fontId="30" fillId="0" borderId="3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30" fillId="0" borderId="16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/>
    </xf>
    <xf numFmtId="0" fontId="30" fillId="0" borderId="30" xfId="0" applyNumberFormat="1" applyFont="1" applyFill="1" applyBorder="1" applyAlignment="1" applyProtection="1">
      <alignment horizontal="left" vertical="center" wrapText="1"/>
    </xf>
    <xf numFmtId="0" fontId="30" fillId="0" borderId="78" xfId="0" applyNumberFormat="1" applyFont="1" applyFill="1" applyBorder="1" applyAlignment="1" applyProtection="1">
      <alignment horizontal="left" vertical="center" wrapText="1"/>
      <protection locked="0"/>
    </xf>
    <xf numFmtId="0" fontId="43" fillId="0" borderId="41" xfId="0" applyNumberFormat="1" applyFont="1" applyFill="1" applyBorder="1" applyAlignment="1" applyProtection="1"/>
    <xf numFmtId="0" fontId="44" fillId="0" borderId="0" xfId="0" applyNumberFormat="1" applyFont="1" applyFill="1" applyAlignment="1" applyProtection="1"/>
    <xf numFmtId="0" fontId="43" fillId="0" borderId="0" xfId="0" applyNumberFormat="1" applyFont="1" applyFill="1" applyAlignment="1" applyProtection="1">
      <protection hidden="1"/>
    </xf>
    <xf numFmtId="0" fontId="42" fillId="0" borderId="0" xfId="0" applyNumberFormat="1" applyFont="1" applyFill="1" applyAlignment="1" applyProtection="1">
      <protection hidden="1"/>
    </xf>
    <xf numFmtId="0" fontId="42" fillId="0" borderId="0" xfId="0" applyNumberFormat="1" applyFont="1" applyFill="1" applyBorder="1" applyAlignment="1" applyProtection="1">
      <protection hidden="1"/>
    </xf>
    <xf numFmtId="0" fontId="43" fillId="0" borderId="0" xfId="0" applyNumberFormat="1" applyFont="1" applyFill="1" applyBorder="1" applyAlignment="1" applyProtection="1">
      <protection hidden="1"/>
    </xf>
    <xf numFmtId="0" fontId="43" fillId="0" borderId="0" xfId="0" applyNumberFormat="1" applyFont="1" applyFill="1" applyAlignment="1" applyProtection="1">
      <protection locked="0"/>
    </xf>
    <xf numFmtId="0" fontId="34" fillId="0" borderId="0" xfId="0" applyNumberFormat="1" applyFont="1" applyFill="1" applyAlignment="1" applyProtection="1">
      <protection locked="0"/>
    </xf>
    <xf numFmtId="0" fontId="43" fillId="0" borderId="2" xfId="0" applyNumberFormat="1" applyFont="1" applyFill="1" applyBorder="1" applyAlignment="1" applyProtection="1">
      <protection locked="0"/>
    </xf>
    <xf numFmtId="0" fontId="33" fillId="7" borderId="9" xfId="0" applyNumberFormat="1" applyFont="1" applyFill="1" applyBorder="1" applyAlignment="1" applyProtection="1">
      <alignment horizontal="center" vertical="center"/>
      <protection locked="0"/>
    </xf>
    <xf numFmtId="0" fontId="33" fillId="7" borderId="31" xfId="0" applyNumberFormat="1" applyFont="1" applyFill="1" applyBorder="1" applyAlignment="1" applyProtection="1">
      <alignment horizontal="center" vertical="center"/>
      <protection locked="0"/>
    </xf>
    <xf numFmtId="0" fontId="33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05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NumberFormat="1" applyFont="1" applyFill="1" applyBorder="1" applyAlignment="1" applyProtection="1">
      <protection locked="0"/>
    </xf>
    <xf numFmtId="0" fontId="33" fillId="0" borderId="0" xfId="0" applyNumberFormat="1" applyFont="1" applyFill="1" applyAlignment="1" applyProtection="1">
      <protection locked="0"/>
    </xf>
    <xf numFmtId="0" fontId="29" fillId="0" borderId="0" xfId="0" applyNumberFormat="1" applyFont="1" applyFill="1" applyAlignment="1" applyProtection="1">
      <protection locked="0"/>
    </xf>
    <xf numFmtId="0" fontId="42" fillId="0" borderId="0" xfId="0" applyNumberFormat="1" applyFont="1" applyFill="1" applyAlignment="1" applyProtection="1">
      <protection locked="0"/>
    </xf>
    <xf numFmtId="0" fontId="45" fillId="0" borderId="0" xfId="0" applyNumberFormat="1" applyFont="1" applyFill="1" applyAlignme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35" xfId="0" applyFont="1" applyBorder="1"/>
    <xf numFmtId="0" fontId="1" fillId="0" borderId="79" xfId="0" applyFont="1" applyBorder="1" applyAlignment="1">
      <alignment horizontal="right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3" fontId="1" fillId="0" borderId="3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8" borderId="69" xfId="0" applyFont="1" applyFill="1" applyBorder="1"/>
    <xf numFmtId="0" fontId="1" fillId="8" borderId="83" xfId="0" applyFont="1" applyFill="1" applyBorder="1" applyAlignment="1">
      <alignment horizontal="right"/>
    </xf>
    <xf numFmtId="165" fontId="1" fillId="8" borderId="51" xfId="5" applyNumberFormat="1" applyFont="1" applyFill="1" applyBorder="1" applyAlignment="1">
      <alignment horizontal="center" vertical="center"/>
    </xf>
    <xf numFmtId="9" fontId="1" fillId="8" borderId="49" xfId="5" applyFont="1" applyFill="1" applyBorder="1" applyAlignment="1">
      <alignment horizontal="center" vertical="center"/>
    </xf>
    <xf numFmtId="165" fontId="1" fillId="8" borderId="84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9" fontId="1" fillId="9" borderId="37" xfId="5" applyFont="1" applyFill="1" applyBorder="1"/>
    <xf numFmtId="9" fontId="1" fillId="9" borderId="85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3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/>
    </xf>
    <xf numFmtId="0" fontId="1" fillId="9" borderId="4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left"/>
    </xf>
    <xf numFmtId="0" fontId="1" fillId="8" borderId="4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/>
    </xf>
    <xf numFmtId="0" fontId="13" fillId="9" borderId="0" xfId="0" applyFont="1" applyFill="1" applyBorder="1" applyAlignment="1"/>
    <xf numFmtId="0" fontId="1" fillId="9" borderId="0" xfId="0" applyFont="1" applyFill="1" applyBorder="1" applyAlignment="1">
      <alignment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/>
    <xf numFmtId="0" fontId="1" fillId="0" borderId="0" xfId="0" applyFont="1" applyBorder="1" applyAlignment="1">
      <alignment horizontal="right"/>
    </xf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9" borderId="0" xfId="0" applyFont="1" applyFill="1" applyBorder="1" applyAlignment="1">
      <alignment horizontal="right" vertical="center" wrapText="1"/>
    </xf>
    <xf numFmtId="0" fontId="12" fillId="7" borderId="4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1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/>
    </xf>
    <xf numFmtId="3" fontId="11" fillId="7" borderId="23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12" fillId="4" borderId="48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26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3" fontId="46" fillId="11" borderId="23" xfId="0" applyNumberFormat="1" applyFont="1" applyFill="1" applyBorder="1" applyAlignment="1">
      <alignment horizontal="center" vertical="center" wrapText="1"/>
    </xf>
    <xf numFmtId="3" fontId="46" fillId="12" borderId="23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>
      <alignment horizontal="left" vertical="center" wrapText="1"/>
    </xf>
    <xf numFmtId="0" fontId="47" fillId="0" borderId="102" xfId="0" applyNumberFormat="1" applyFont="1" applyFill="1" applyBorder="1" applyAlignment="1" applyProtection="1">
      <alignment horizontal="center" vertical="center" wrapText="1"/>
    </xf>
    <xf numFmtId="0" fontId="47" fillId="0" borderId="28" xfId="0" applyNumberFormat="1" applyFont="1" applyFill="1" applyBorder="1" applyAlignment="1" applyProtection="1">
      <alignment horizontal="center" vertical="center"/>
    </xf>
    <xf numFmtId="9" fontId="47" fillId="0" borderId="20" xfId="0" applyNumberFormat="1" applyFont="1" applyFill="1" applyBorder="1" applyAlignment="1" applyProtection="1">
      <alignment horizontal="center" vertical="center"/>
    </xf>
    <xf numFmtId="9" fontId="47" fillId="0" borderId="7" xfId="0" applyNumberFormat="1" applyFont="1" applyFill="1" applyBorder="1" applyAlignment="1" applyProtection="1">
      <alignment horizontal="center" vertical="center"/>
    </xf>
    <xf numFmtId="9" fontId="47" fillId="0" borderId="104" xfId="0" applyNumberFormat="1" applyFont="1" applyFill="1" applyBorder="1" applyAlignment="1" applyProtection="1">
      <alignment horizontal="center" vertical="center"/>
    </xf>
    <xf numFmtId="0" fontId="47" fillId="0" borderId="102" xfId="0" applyNumberFormat="1" applyFont="1" applyFill="1" applyBorder="1" applyAlignment="1" applyProtection="1">
      <alignment horizontal="left" vertical="center" wrapText="1"/>
    </xf>
    <xf numFmtId="0" fontId="47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47" fillId="0" borderId="15" xfId="0" applyNumberFormat="1" applyFont="1" applyFill="1" applyBorder="1" applyAlignment="1" applyProtection="1">
      <alignment horizontal="center" vertical="center"/>
    </xf>
    <xf numFmtId="0" fontId="47" fillId="0" borderId="4" xfId="0" applyNumberFormat="1" applyFont="1" applyFill="1" applyBorder="1" applyAlignment="1" applyProtection="1">
      <alignment horizontal="center" vertical="center"/>
    </xf>
    <xf numFmtId="0" fontId="47" fillId="0" borderId="14" xfId="0" applyNumberFormat="1" applyFont="1" applyFill="1" applyBorder="1" applyAlignment="1" applyProtection="1">
      <alignment horizontal="center" vertical="center"/>
    </xf>
    <xf numFmtId="0" fontId="47" fillId="0" borderId="23" xfId="0" applyNumberFormat="1" applyFont="1" applyFill="1" applyBorder="1" applyAlignment="1" applyProtection="1">
      <alignment horizontal="left" vertical="center" wrapText="1"/>
    </xf>
    <xf numFmtId="0" fontId="47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23" xfId="0" applyNumberFormat="1" applyFont="1" applyFill="1" applyBorder="1" applyAlignment="1" applyProtection="1">
      <alignment horizontal="left" vertical="center"/>
    </xf>
    <xf numFmtId="0" fontId="48" fillId="0" borderId="58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26" xfId="0" applyNumberFormat="1" applyFont="1" applyFill="1" applyBorder="1" applyAlignment="1" applyProtection="1">
      <alignment horizontal="center" vertical="center"/>
      <protection locked="0"/>
    </xf>
    <xf numFmtId="0" fontId="49" fillId="8" borderId="32" xfId="0" applyNumberFormat="1" applyFont="1" applyFill="1" applyBorder="1" applyAlignment="1" applyProtection="1">
      <alignment horizontal="center" vertical="center"/>
      <protection hidden="1"/>
    </xf>
    <xf numFmtId="0" fontId="49" fillId="0" borderId="20" xfId="0" applyNumberFormat="1" applyFont="1" applyFill="1" applyBorder="1" applyAlignment="1" applyProtection="1">
      <alignment horizontal="center" vertical="center"/>
      <protection locked="0"/>
    </xf>
    <xf numFmtId="0" fontId="49" fillId="8" borderId="13" xfId="0" applyNumberFormat="1" applyFont="1" applyFill="1" applyBorder="1" applyAlignment="1" applyProtection="1">
      <alignment horizontal="center" vertical="center"/>
      <protection hidden="1"/>
    </xf>
    <xf numFmtId="0" fontId="49" fillId="8" borderId="20" xfId="0" applyNumberFormat="1" applyFont="1" applyFill="1" applyBorder="1" applyAlignment="1" applyProtection="1">
      <alignment horizontal="center" vertical="center"/>
      <protection hidden="1"/>
    </xf>
    <xf numFmtId="49" fontId="50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49" fontId="50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49" fillId="9" borderId="58" xfId="0" applyFont="1" applyFill="1" applyBorder="1" applyAlignment="1" applyProtection="1">
      <alignment horizontal="left" vertical="center" wrapText="1"/>
      <protection locked="0"/>
    </xf>
    <xf numFmtId="0" fontId="49" fillId="0" borderId="58" xfId="0" applyFont="1" applyFill="1" applyBorder="1" applyAlignment="1" applyProtection="1">
      <alignment horizontal="left" vertical="center" wrapText="1"/>
      <protection locked="0"/>
    </xf>
    <xf numFmtId="3" fontId="49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9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>
      <alignment horizontal="left" vertical="center" wrapText="1"/>
    </xf>
    <xf numFmtId="0" fontId="49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93" xfId="0" applyFont="1" applyFill="1" applyBorder="1" applyAlignment="1" applyProtection="1">
      <alignment horizontal="left" vertical="center" wrapText="1"/>
      <protection locked="0"/>
    </xf>
    <xf numFmtId="0" fontId="51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1" fillId="0" borderId="28" xfId="0" applyFont="1" applyBorder="1" applyAlignment="1">
      <alignment horizontal="left" vertical="center" wrapText="1"/>
    </xf>
    <xf numFmtId="0" fontId="43" fillId="0" borderId="0" xfId="0" applyFont="1" applyProtection="1">
      <protection locked="0"/>
    </xf>
    <xf numFmtId="3" fontId="1" fillId="9" borderId="20" xfId="0" applyNumberFormat="1" applyFont="1" applyFill="1" applyBorder="1" applyAlignment="1">
      <alignment horizontal="center" vertical="center"/>
    </xf>
    <xf numFmtId="3" fontId="29" fillId="0" borderId="20" xfId="0" applyNumberFormat="1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65" fontId="29" fillId="8" borderId="51" xfId="5" applyNumberFormat="1" applyFont="1" applyFill="1" applyBorder="1" applyAlignment="1">
      <alignment horizontal="center" vertical="center"/>
    </xf>
    <xf numFmtId="165" fontId="29" fillId="8" borderId="84" xfId="5" applyNumberFormat="1" applyFont="1" applyFill="1" applyBorder="1" applyAlignment="1">
      <alignment horizontal="center" vertical="center"/>
    </xf>
    <xf numFmtId="3" fontId="29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29" fillId="9" borderId="7" xfId="0" applyNumberFormat="1" applyFont="1" applyFill="1" applyBorder="1" applyAlignment="1">
      <alignment horizontal="center" vertical="center"/>
    </xf>
    <xf numFmtId="3" fontId="29" fillId="9" borderId="5" xfId="0" applyNumberFormat="1" applyFont="1" applyFill="1" applyBorder="1" applyAlignment="1">
      <alignment horizontal="center" vertical="center"/>
    </xf>
    <xf numFmtId="9" fontId="29" fillId="9" borderId="37" xfId="5" applyFont="1" applyFill="1" applyBorder="1"/>
    <xf numFmtId="9" fontId="29" fillId="9" borderId="85" xfId="5" applyFont="1" applyFill="1" applyBorder="1"/>
    <xf numFmtId="3" fontId="29" fillId="0" borderId="39" xfId="0" applyNumberFormat="1" applyFont="1" applyBorder="1" applyAlignment="1">
      <alignment horizontal="center" vertical="center"/>
    </xf>
    <xf numFmtId="0" fontId="29" fillId="0" borderId="34" xfId="0" applyFont="1" applyBorder="1"/>
    <xf numFmtId="0" fontId="29" fillId="0" borderId="27" xfId="0" applyFont="1" applyBorder="1"/>
    <xf numFmtId="0" fontId="29" fillId="0" borderId="29" xfId="0" applyFont="1" applyBorder="1"/>
    <xf numFmtId="0" fontId="29" fillId="9" borderId="34" xfId="0" applyFont="1" applyFill="1" applyBorder="1" applyAlignment="1">
      <alignment horizontal="center" vertical="center" wrapText="1"/>
    </xf>
    <xf numFmtId="0" fontId="29" fillId="9" borderId="47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8" borderId="28" xfId="0" applyFont="1" applyFill="1" applyBorder="1" applyAlignment="1">
      <alignment horizontal="center" vertical="center"/>
    </xf>
    <xf numFmtId="0" fontId="29" fillId="8" borderId="47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/>
    </xf>
    <xf numFmtId="3" fontId="35" fillId="9" borderId="20" xfId="0" applyNumberFormat="1" applyFont="1" applyFill="1" applyBorder="1" applyAlignment="1">
      <alignment horizontal="center" vertical="center"/>
    </xf>
    <xf numFmtId="3" fontId="35" fillId="7" borderId="55" xfId="0" applyNumberFormat="1" applyFont="1" applyFill="1" applyBorder="1" applyAlignment="1">
      <alignment horizontal="center" vertical="center"/>
    </xf>
    <xf numFmtId="3" fontId="35" fillId="7" borderId="57" xfId="0" applyNumberFormat="1" applyFont="1" applyFill="1" applyBorder="1" applyAlignment="1">
      <alignment horizontal="center" vertical="center"/>
    </xf>
    <xf numFmtId="3" fontId="35" fillId="7" borderId="56" xfId="0" applyNumberFormat="1" applyFont="1" applyFill="1" applyBorder="1" applyAlignment="1">
      <alignment horizontal="center" vertical="center"/>
    </xf>
    <xf numFmtId="3" fontId="35" fillId="7" borderId="39" xfId="0" applyNumberFormat="1" applyFont="1" applyFill="1" applyBorder="1" applyAlignment="1">
      <alignment horizontal="center" vertical="center"/>
    </xf>
    <xf numFmtId="3" fontId="35" fillId="7" borderId="5" xfId="0" applyNumberFormat="1" applyFont="1" applyFill="1" applyBorder="1" applyAlignment="1">
      <alignment horizontal="center" vertical="center"/>
    </xf>
    <xf numFmtId="3" fontId="30" fillId="7" borderId="21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horizontal="center" vertical="center"/>
    </xf>
    <xf numFmtId="3" fontId="30" fillId="7" borderId="5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4" fontId="30" fillId="0" borderId="15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7" borderId="59" xfId="0" applyNumberFormat="1" applyFont="1" applyFill="1" applyBorder="1" applyAlignment="1">
      <alignment horizontal="center" vertical="center"/>
    </xf>
    <xf numFmtId="4" fontId="30" fillId="7" borderId="59" xfId="0" applyNumberFormat="1" applyFont="1" applyFill="1" applyBorder="1" applyAlignment="1"/>
    <xf numFmtId="4" fontId="30" fillId="7" borderId="40" xfId="0" applyNumberFormat="1" applyFont="1" applyFill="1" applyBorder="1" applyAlignment="1">
      <alignment horizontal="center" vertical="center"/>
    </xf>
    <xf numFmtId="4" fontId="30" fillId="7" borderId="58" xfId="0" applyNumberFormat="1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5" fillId="0" borderId="43" xfId="3" applyNumberFormat="1" applyFont="1" applyBorder="1" applyAlignment="1">
      <alignment horizontal="center" vertical="center"/>
    </xf>
    <xf numFmtId="3" fontId="1" fillId="0" borderId="26" xfId="4" applyNumberFormat="1" applyFont="1" applyBorder="1" applyAlignment="1">
      <alignment horizontal="center" vertical="center"/>
    </xf>
    <xf numFmtId="3" fontId="1" fillId="0" borderId="7" xfId="4" applyNumberFormat="1" applyFont="1" applyBorder="1" applyAlignment="1">
      <alignment horizontal="center" vertical="center" wrapText="1"/>
    </xf>
    <xf numFmtId="3" fontId="1" fillId="0" borderId="7" xfId="4" applyNumberFormat="1" applyFont="1" applyBorder="1" applyAlignment="1">
      <alignment horizontal="center" vertical="center"/>
    </xf>
    <xf numFmtId="3" fontId="1" fillId="0" borderId="10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 wrapText="1"/>
    </xf>
    <xf numFmtId="3" fontId="1" fillId="0" borderId="4" xfId="4" applyNumberFormat="1" applyFont="1" applyBorder="1" applyAlignment="1">
      <alignment horizontal="center" vertical="center"/>
    </xf>
    <xf numFmtId="3" fontId="7" fillId="0" borderId="51" xfId="0" applyNumberFormat="1" applyFont="1" applyFill="1" applyBorder="1" applyAlignment="1" applyProtection="1">
      <alignment horizontal="center" vertical="center"/>
    </xf>
    <xf numFmtId="3" fontId="7" fillId="0" borderId="51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7" borderId="5" xfId="0" applyNumberFormat="1" applyFont="1" applyFill="1" applyBorder="1" applyAlignment="1" applyProtection="1">
      <alignment horizontal="center" vertical="center"/>
    </xf>
    <xf numFmtId="3" fontId="7" fillId="7" borderId="5" xfId="0" applyNumberFormat="1" applyFont="1" applyFill="1" applyBorder="1" applyAlignment="1" applyProtection="1">
      <alignment horizontal="center" vertical="center"/>
      <protection locked="0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3" fontId="7" fillId="7" borderId="3" xfId="0" applyNumberFormat="1" applyFont="1" applyFill="1" applyBorder="1" applyAlignment="1" applyProtection="1">
      <alignment horizontal="center" vertical="center"/>
    </xf>
    <xf numFmtId="3" fontId="7" fillId="7" borderId="3" xfId="0" applyNumberFormat="1" applyFont="1" applyFill="1" applyBorder="1" applyAlignment="1" applyProtection="1">
      <alignment horizontal="center" vertical="center"/>
      <protection locked="0"/>
    </xf>
    <xf numFmtId="3" fontId="7" fillId="0" borderId="5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4" fontId="52" fillId="11" borderId="4" xfId="0" applyNumberFormat="1" applyFont="1" applyFill="1" applyBorder="1" applyAlignment="1" applyProtection="1">
      <alignment horizontal="center" vertical="center"/>
    </xf>
    <xf numFmtId="4" fontId="52" fillId="12" borderId="4" xfId="0" applyNumberFormat="1" applyFont="1" applyFill="1" applyBorder="1" applyAlignment="1" applyProtection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4" fontId="5" fillId="0" borderId="6" xfId="1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0" borderId="66" xfId="3" applyFont="1" applyBorder="1" applyAlignment="1">
      <alignment horizontal="left" vertical="center" wrapText="1"/>
    </xf>
    <xf numFmtId="4" fontId="5" fillId="0" borderId="17" xfId="1" applyNumberFormat="1" applyFont="1" applyFill="1" applyBorder="1" applyAlignment="1">
      <alignment horizontal="center" vertical="center"/>
    </xf>
    <xf numFmtId="3" fontId="9" fillId="0" borderId="20" xfId="0" applyNumberFormat="1" applyFont="1" applyBorder="1"/>
    <xf numFmtId="3" fontId="9" fillId="0" borderId="13" xfId="0" applyNumberFormat="1" applyFont="1" applyBorder="1"/>
    <xf numFmtId="3" fontId="9" fillId="0" borderId="16" xfId="0" applyNumberFormat="1" applyFont="1" applyBorder="1"/>
    <xf numFmtId="3" fontId="9" fillId="0" borderId="12" xfId="0" applyNumberFormat="1" applyFont="1" applyBorder="1"/>
    <xf numFmtId="3" fontId="1" fillId="0" borderId="13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61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3" fontId="29" fillId="0" borderId="14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3" fontId="29" fillId="0" borderId="16" xfId="0" applyNumberFormat="1" applyFont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0" borderId="45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left" vertical="center"/>
    </xf>
    <xf numFmtId="4" fontId="5" fillId="7" borderId="62" xfId="1" applyNumberFormat="1" applyFont="1" applyFill="1" applyBorder="1" applyAlignment="1">
      <alignment horizontal="center" vertical="center"/>
    </xf>
    <xf numFmtId="4" fontId="5" fillId="7" borderId="70" xfId="0" applyNumberFormat="1" applyFont="1" applyFill="1" applyBorder="1" applyAlignment="1">
      <alignment horizontal="center" vertical="center"/>
    </xf>
    <xf numFmtId="4" fontId="5" fillId="7" borderId="56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52" fillId="11" borderId="4" xfId="0" applyNumberFormat="1" applyFont="1" applyFill="1" applyBorder="1" applyAlignment="1" applyProtection="1">
      <alignment horizontal="center" vertical="center"/>
    </xf>
    <xf numFmtId="3" fontId="52" fillId="12" borderId="4" xfId="0" applyNumberFormat="1" applyFont="1" applyFill="1" applyBorder="1" applyAlignment="1" applyProtection="1">
      <alignment horizontal="center" vertical="center"/>
    </xf>
    <xf numFmtId="3" fontId="11" fillId="7" borderId="1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0" fillId="0" borderId="78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" fillId="0" borderId="78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" fillId="9" borderId="7" xfId="0" applyNumberFormat="1" applyFont="1" applyFill="1" applyBorder="1" applyAlignment="1">
      <alignment horizontal="center" vertical="center"/>
    </xf>
    <xf numFmtId="3" fontId="1" fillId="9" borderId="4" xfId="0" applyNumberFormat="1" applyFont="1" applyFill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34" fillId="9" borderId="0" xfId="0" applyNumberFormat="1" applyFont="1" applyFill="1" applyBorder="1" applyAlignment="1" applyProtection="1">
      <alignment horizontal="center" vertical="center" wrapText="1"/>
    </xf>
    <xf numFmtId="0" fontId="33" fillId="6" borderId="112" xfId="0" applyNumberFormat="1" applyFont="1" applyFill="1" applyBorder="1" applyAlignment="1" applyProtection="1">
      <alignment horizontal="center" vertical="center" wrapText="1"/>
    </xf>
    <xf numFmtId="0" fontId="33" fillId="6" borderId="113" xfId="0" applyNumberFormat="1" applyFont="1" applyFill="1" applyBorder="1" applyAlignment="1" applyProtection="1">
      <alignment horizontal="center" vertical="center" wrapText="1"/>
    </xf>
    <xf numFmtId="0" fontId="33" fillId="6" borderId="114" xfId="0" applyNumberFormat="1" applyFont="1" applyFill="1" applyBorder="1" applyAlignment="1" applyProtection="1">
      <alignment horizontal="center" vertical="center" wrapText="1"/>
    </xf>
    <xf numFmtId="0" fontId="33" fillId="6" borderId="115" xfId="0" applyNumberFormat="1" applyFont="1" applyFill="1" applyBorder="1" applyAlignment="1" applyProtection="1">
      <alignment horizontal="center" vertical="center" wrapText="1"/>
    </xf>
    <xf numFmtId="0" fontId="33" fillId="6" borderId="116" xfId="0" applyNumberFormat="1" applyFont="1" applyFill="1" applyBorder="1" applyAlignment="1" applyProtection="1">
      <alignment horizontal="center" vertical="center" wrapText="1"/>
    </xf>
    <xf numFmtId="0" fontId="33" fillId="6" borderId="111" xfId="0" applyNumberFormat="1" applyFont="1" applyFill="1" applyBorder="1" applyAlignment="1" applyProtection="1">
      <alignment horizontal="center" vertical="center" wrapText="1"/>
    </xf>
    <xf numFmtId="0" fontId="33" fillId="6" borderId="117" xfId="0" applyNumberFormat="1" applyFont="1" applyFill="1" applyBorder="1" applyAlignment="1" applyProtection="1">
      <alignment horizontal="center" vertical="center" wrapText="1"/>
    </xf>
    <xf numFmtId="0" fontId="33" fillId="6" borderId="118" xfId="0" applyNumberFormat="1" applyFont="1" applyFill="1" applyBorder="1" applyAlignment="1" applyProtection="1">
      <alignment horizontal="center" vertical="center" wrapText="1"/>
    </xf>
    <xf numFmtId="0" fontId="33" fillId="6" borderId="119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Alignment="1" applyProtection="1">
      <alignment horizontal="right"/>
      <protection hidden="1"/>
    </xf>
    <xf numFmtId="0" fontId="41" fillId="9" borderId="0" xfId="0" applyNumberFormat="1" applyFont="1" applyFill="1" applyBorder="1" applyAlignment="1" applyProtection="1">
      <alignment horizontal="center" vertical="center"/>
      <protection locked="0"/>
    </xf>
    <xf numFmtId="0" fontId="33" fillId="7" borderId="116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0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3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4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1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90" xfId="0" applyFont="1" applyFill="1" applyBorder="1" applyAlignment="1">
      <alignment horizontal="right"/>
    </xf>
    <xf numFmtId="0" fontId="1" fillId="8" borderId="79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" fillId="0" borderId="87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2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8" borderId="88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0" borderId="91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93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9" borderId="0" xfId="0" applyFont="1" applyFill="1" applyBorder="1" applyAlignment="1">
      <alignment horizontal="left" wrapText="1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94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25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3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2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5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1" xfId="0" applyFont="1" applyFill="1" applyBorder="1" applyAlignment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89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5" fillId="7" borderId="83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3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1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8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3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5" fillId="3" borderId="93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4" fillId="7" borderId="48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2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5" fillId="7" borderId="53" xfId="0" applyFont="1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6" fillId="7" borderId="49" xfId="0" applyFont="1" applyFill="1" applyBorder="1" applyAlignment="1">
      <alignment horizontal="center" vertical="center"/>
    </xf>
    <xf numFmtId="0" fontId="36" fillId="7" borderId="51" xfId="0" applyFont="1" applyFill="1" applyBorder="1" applyAlignment="1">
      <alignment horizontal="center" vertical="center"/>
    </xf>
    <xf numFmtId="0" fontId="36" fillId="7" borderId="32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1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6" fillId="7" borderId="62" xfId="0" applyFont="1" applyFill="1" applyBorder="1" applyAlignment="1">
      <alignment horizontal="right"/>
    </xf>
    <xf numFmtId="0" fontId="36" fillId="7" borderId="63" xfId="0" applyFont="1" applyFill="1" applyBorder="1" applyAlignment="1">
      <alignment horizontal="right"/>
    </xf>
    <xf numFmtId="0" fontId="36" fillId="7" borderId="59" xfId="0" applyFont="1" applyFill="1" applyBorder="1" applyAlignment="1">
      <alignment horizontal="right"/>
    </xf>
    <xf numFmtId="0" fontId="36" fillId="7" borderId="65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6" fillId="7" borderId="8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89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6" fillId="7" borderId="96" xfId="0" applyFont="1" applyFill="1" applyBorder="1" applyAlignment="1">
      <alignment horizontal="center" wrapText="1" shrinkToFit="1"/>
    </xf>
    <xf numFmtId="0" fontId="36" fillId="7" borderId="97" xfId="0" applyFont="1" applyFill="1" applyBorder="1" applyAlignment="1">
      <alignment horizontal="center" wrapText="1" shrinkToFit="1"/>
    </xf>
    <xf numFmtId="0" fontId="36" fillId="7" borderId="83" xfId="0" applyFont="1" applyFill="1" applyBorder="1" applyAlignment="1">
      <alignment horizontal="center" vertical="center" wrapText="1" shrinkToFit="1"/>
    </xf>
    <xf numFmtId="0" fontId="36" fillId="7" borderId="39" xfId="0" applyFont="1" applyFill="1" applyBorder="1" applyAlignment="1">
      <alignment horizontal="center" vertical="center" wrapText="1" shrinkToFit="1"/>
    </xf>
    <xf numFmtId="0" fontId="36" fillId="7" borderId="76" xfId="0" applyFont="1" applyFill="1" applyBorder="1" applyAlignment="1">
      <alignment horizontal="center" vertical="center" wrapText="1"/>
    </xf>
    <xf numFmtId="0" fontId="36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8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25" fillId="7" borderId="63" xfId="0" applyFont="1" applyFill="1" applyBorder="1" applyAlignment="1" applyProtection="1">
      <alignment horizontal="center" vertical="center"/>
    </xf>
    <xf numFmtId="0" fontId="26" fillId="0" borderId="50" xfId="0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47" fillId="11" borderId="4" xfId="0" applyFont="1" applyFill="1" applyBorder="1" applyAlignment="1" applyProtection="1">
      <alignment horizontal="center" vertical="center"/>
    </xf>
    <xf numFmtId="166" fontId="47" fillId="11" borderId="4" xfId="0" applyNumberFormat="1" applyFont="1" applyFill="1" applyBorder="1" applyAlignment="1" applyProtection="1">
      <alignment horizontal="center" vertical="center"/>
    </xf>
    <xf numFmtId="4" fontId="47" fillId="11" borderId="12" xfId="0" applyNumberFormat="1" applyFont="1" applyFill="1" applyBorder="1" applyAlignment="1" applyProtection="1">
      <alignment horizontal="center" vertical="center"/>
    </xf>
    <xf numFmtId="4" fontId="47" fillId="11" borderId="4" xfId="0" applyNumberFormat="1" applyFont="1" applyFill="1" applyBorder="1" applyAlignment="1" applyProtection="1">
      <alignment horizontal="center" vertical="center"/>
    </xf>
    <xf numFmtId="4" fontId="47" fillId="11" borderId="14" xfId="0" applyNumberFormat="1" applyFont="1" applyFill="1" applyBorder="1" applyAlignment="1" applyProtection="1">
      <alignment horizontal="center" vertical="center"/>
    </xf>
    <xf numFmtId="3" fontId="26" fillId="0" borderId="65" xfId="0" applyNumberFormat="1" applyFont="1" applyFill="1" applyBorder="1" applyAlignment="1" applyProtection="1">
      <alignment horizontal="center" vertical="center"/>
      <protection locked="0"/>
    </xf>
    <xf numFmtId="3" fontId="26" fillId="0" borderId="19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" fontId="7" fillId="0" borderId="65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Fill="1" applyBorder="1" applyAlignment="1" applyProtection="1">
      <alignment horizontal="center" vertical="center"/>
      <protection locked="0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3" fontId="7" fillId="0" borderId="65" xfId="0" applyNumberFormat="1" applyFont="1" applyFill="1" applyBorder="1" applyAlignment="1" applyProtection="1">
      <alignment horizontal="center" vertical="center"/>
      <protection locked="0"/>
    </xf>
    <xf numFmtId="3" fontId="7" fillId="0" borderId="19" xfId="0" applyNumberFormat="1" applyFont="1" applyFill="1" applyBorder="1" applyAlignment="1" applyProtection="1">
      <alignment horizontal="center" vertical="center"/>
      <protection locked="0"/>
    </xf>
    <xf numFmtId="3" fontId="7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25" fillId="7" borderId="50" xfId="0" applyFont="1" applyFill="1" applyBorder="1" applyAlignment="1" applyProtection="1">
      <alignment horizontal="center" vertical="center" wrapText="1"/>
    </xf>
    <xf numFmtId="0" fontId="25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0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89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3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0" tint="-0.14999847407452621"/>
  </sheetPr>
  <dimension ref="A1:G142"/>
  <sheetViews>
    <sheetView showGridLines="0" topLeftCell="A58" workbookViewId="0">
      <selection activeCell="F40" sqref="F40:F41"/>
    </sheetView>
  </sheetViews>
  <sheetFormatPr defaultRowHeight="12.75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>
      <c r="F1" s="48" t="s">
        <v>570</v>
      </c>
    </row>
    <row r="2" spans="1:7" ht="18" customHeight="1">
      <c r="B2" s="867" t="s">
        <v>800</v>
      </c>
      <c r="C2" s="867"/>
      <c r="D2" s="867"/>
      <c r="E2" s="867"/>
      <c r="F2" s="867"/>
      <c r="G2" s="76"/>
    </row>
    <row r="3" spans="1:7" ht="16.5" customHeight="1" thickBot="1">
      <c r="E3" s="9"/>
      <c r="F3" s="440" t="s">
        <v>197</v>
      </c>
    </row>
    <row r="4" spans="1:7" ht="48" customHeight="1">
      <c r="B4" s="380" t="s">
        <v>256</v>
      </c>
      <c r="C4" s="381" t="s">
        <v>257</v>
      </c>
      <c r="D4" s="382" t="s">
        <v>40</v>
      </c>
      <c r="E4" s="382" t="s">
        <v>799</v>
      </c>
      <c r="F4" s="383" t="s">
        <v>816</v>
      </c>
    </row>
    <row r="5" spans="1:7" ht="12.75" customHeight="1" thickBot="1">
      <c r="B5" s="34">
        <v>1</v>
      </c>
      <c r="C5" s="27">
        <v>2</v>
      </c>
      <c r="D5" s="26">
        <v>3</v>
      </c>
      <c r="E5" s="35">
        <v>4</v>
      </c>
      <c r="F5" s="36">
        <v>5</v>
      </c>
    </row>
    <row r="6" spans="1:7" ht="20.100000000000001" customHeight="1">
      <c r="B6" s="384"/>
      <c r="C6" s="18" t="s">
        <v>91</v>
      </c>
      <c r="D6" s="17"/>
      <c r="E6" s="37"/>
      <c r="F6" s="38"/>
    </row>
    <row r="7" spans="1:7" ht="20.100000000000001" customHeight="1">
      <c r="A7" s="46"/>
      <c r="B7" s="385" t="s">
        <v>767</v>
      </c>
      <c r="C7" s="18" t="s">
        <v>401</v>
      </c>
      <c r="D7" s="19" t="s">
        <v>281</v>
      </c>
      <c r="E7" s="39"/>
      <c r="F7" s="40"/>
    </row>
    <row r="8" spans="1:7" ht="20.100000000000001" customHeight="1">
      <c r="A8" s="46"/>
      <c r="B8" s="868"/>
      <c r="C8" s="20" t="s">
        <v>402</v>
      </c>
      <c r="D8" s="866" t="s">
        <v>282</v>
      </c>
      <c r="E8" s="863">
        <v>15882</v>
      </c>
      <c r="F8" s="864">
        <v>11093</v>
      </c>
    </row>
    <row r="9" spans="1:7" ht="20.100000000000001" customHeight="1">
      <c r="A9" s="46"/>
      <c r="B9" s="868"/>
      <c r="C9" s="21" t="s">
        <v>403</v>
      </c>
      <c r="D9" s="866"/>
      <c r="E9" s="863"/>
      <c r="F9" s="865"/>
    </row>
    <row r="10" spans="1:7" ht="20.100000000000001" customHeight="1">
      <c r="A10" s="46"/>
      <c r="B10" s="868" t="s">
        <v>768</v>
      </c>
      <c r="C10" s="22" t="s">
        <v>404</v>
      </c>
      <c r="D10" s="866" t="s">
        <v>283</v>
      </c>
      <c r="E10" s="863">
        <v>1</v>
      </c>
      <c r="F10" s="864">
        <v>1</v>
      </c>
    </row>
    <row r="11" spans="1:7" ht="20.100000000000001" customHeight="1">
      <c r="A11" s="46"/>
      <c r="B11" s="868"/>
      <c r="C11" s="23" t="s">
        <v>405</v>
      </c>
      <c r="D11" s="866"/>
      <c r="E11" s="863"/>
      <c r="F11" s="865"/>
    </row>
    <row r="12" spans="1:7" ht="20.100000000000001" customHeight="1">
      <c r="A12" s="46"/>
      <c r="B12" s="385" t="s">
        <v>769</v>
      </c>
      <c r="C12" s="24" t="s">
        <v>135</v>
      </c>
      <c r="D12" s="19" t="s">
        <v>284</v>
      </c>
      <c r="E12" s="685"/>
      <c r="F12" s="705"/>
    </row>
    <row r="13" spans="1:7" ht="25.5" customHeight="1">
      <c r="A13" s="46"/>
      <c r="B13" s="385" t="s">
        <v>406</v>
      </c>
      <c r="C13" s="24" t="s">
        <v>407</v>
      </c>
      <c r="D13" s="19" t="s">
        <v>285</v>
      </c>
      <c r="E13" s="685">
        <v>1</v>
      </c>
      <c r="F13" s="705">
        <v>1</v>
      </c>
    </row>
    <row r="14" spans="1:7" ht="20.100000000000001" customHeight="1">
      <c r="A14" s="46"/>
      <c r="B14" s="385" t="s">
        <v>770</v>
      </c>
      <c r="C14" s="24" t="s">
        <v>408</v>
      </c>
      <c r="D14" s="19" t="s">
        <v>286</v>
      </c>
      <c r="E14" s="685"/>
      <c r="F14" s="705"/>
    </row>
    <row r="15" spans="1:7" ht="25.5" customHeight="1">
      <c r="A15" s="46"/>
      <c r="B15" s="385" t="s">
        <v>409</v>
      </c>
      <c r="C15" s="24" t="s">
        <v>410</v>
      </c>
      <c r="D15" s="19" t="s">
        <v>287</v>
      </c>
      <c r="E15" s="685"/>
      <c r="F15" s="705"/>
    </row>
    <row r="16" spans="1:7" ht="20.100000000000001" customHeight="1">
      <c r="A16" s="46"/>
      <c r="B16" s="385" t="s">
        <v>771</v>
      </c>
      <c r="C16" s="24" t="s">
        <v>411</v>
      </c>
      <c r="D16" s="19" t="s">
        <v>288</v>
      </c>
      <c r="E16" s="685"/>
      <c r="F16" s="705"/>
    </row>
    <row r="17" spans="1:6" ht="20.100000000000001" customHeight="1">
      <c r="A17" s="46"/>
      <c r="B17" s="868" t="s">
        <v>772</v>
      </c>
      <c r="C17" s="22" t="s">
        <v>412</v>
      </c>
      <c r="D17" s="866" t="s">
        <v>289</v>
      </c>
      <c r="E17" s="863">
        <v>15881</v>
      </c>
      <c r="F17" s="864">
        <v>11092</v>
      </c>
    </row>
    <row r="18" spans="1:6" ht="20.100000000000001" customHeight="1">
      <c r="A18" s="46"/>
      <c r="B18" s="868"/>
      <c r="C18" s="23" t="s">
        <v>413</v>
      </c>
      <c r="D18" s="866"/>
      <c r="E18" s="863"/>
      <c r="F18" s="865"/>
    </row>
    <row r="19" spans="1:6" ht="20.100000000000001" customHeight="1">
      <c r="A19" s="46"/>
      <c r="B19" s="385" t="s">
        <v>414</v>
      </c>
      <c r="C19" s="24" t="s">
        <v>415</v>
      </c>
      <c r="D19" s="19" t="s">
        <v>290</v>
      </c>
      <c r="E19" s="685">
        <v>288</v>
      </c>
      <c r="F19" s="705">
        <v>987</v>
      </c>
    </row>
    <row r="20" spans="1:6" ht="20.100000000000001" customHeight="1">
      <c r="B20" s="386" t="s">
        <v>773</v>
      </c>
      <c r="C20" s="24" t="s">
        <v>416</v>
      </c>
      <c r="D20" s="19" t="s">
        <v>291</v>
      </c>
      <c r="E20" s="685">
        <v>9500</v>
      </c>
      <c r="F20" s="705">
        <v>4373</v>
      </c>
    </row>
    <row r="21" spans="1:6" ht="20.100000000000001" customHeight="1">
      <c r="B21" s="386" t="s">
        <v>774</v>
      </c>
      <c r="C21" s="24" t="s">
        <v>417</v>
      </c>
      <c r="D21" s="19" t="s">
        <v>292</v>
      </c>
      <c r="E21" s="685"/>
      <c r="F21" s="705"/>
    </row>
    <row r="22" spans="1:6" ht="25.5" customHeight="1">
      <c r="B22" s="386" t="s">
        <v>418</v>
      </c>
      <c r="C22" s="24" t="s">
        <v>419</v>
      </c>
      <c r="D22" s="19" t="s">
        <v>293</v>
      </c>
      <c r="E22" s="685">
        <v>4450</v>
      </c>
      <c r="F22" s="705">
        <v>4450</v>
      </c>
    </row>
    <row r="23" spans="1:6" ht="25.5" customHeight="1">
      <c r="B23" s="386" t="s">
        <v>420</v>
      </c>
      <c r="C23" s="24" t="s">
        <v>775</v>
      </c>
      <c r="D23" s="19" t="s">
        <v>294</v>
      </c>
      <c r="E23" s="685">
        <v>1643</v>
      </c>
      <c r="F23" s="705">
        <v>1282</v>
      </c>
    </row>
    <row r="24" spans="1:6" ht="25.5" customHeight="1">
      <c r="B24" s="386" t="s">
        <v>421</v>
      </c>
      <c r="C24" s="24" t="s">
        <v>422</v>
      </c>
      <c r="D24" s="19" t="s">
        <v>295</v>
      </c>
      <c r="E24" s="685"/>
      <c r="F24" s="705"/>
    </row>
    <row r="25" spans="1:6" ht="25.5" customHeight="1">
      <c r="B25" s="386" t="s">
        <v>421</v>
      </c>
      <c r="C25" s="24" t="s">
        <v>423</v>
      </c>
      <c r="D25" s="19" t="s">
        <v>296</v>
      </c>
      <c r="E25" s="685"/>
      <c r="F25" s="705"/>
    </row>
    <row r="26" spans="1:6" ht="20.100000000000001" customHeight="1">
      <c r="A26" s="46"/>
      <c r="B26" s="385" t="s">
        <v>776</v>
      </c>
      <c r="C26" s="24" t="s">
        <v>424</v>
      </c>
      <c r="D26" s="19" t="s">
        <v>297</v>
      </c>
      <c r="E26" s="685"/>
      <c r="F26" s="705"/>
    </row>
    <row r="27" spans="1:6" ht="25.5" customHeight="1">
      <c r="A27" s="46"/>
      <c r="B27" s="868" t="s">
        <v>425</v>
      </c>
      <c r="C27" s="22" t="s">
        <v>426</v>
      </c>
      <c r="D27" s="866" t="s">
        <v>298</v>
      </c>
      <c r="E27" s="863"/>
      <c r="F27" s="864"/>
    </row>
    <row r="28" spans="1:6" ht="22.5" customHeight="1">
      <c r="A28" s="46"/>
      <c r="B28" s="868"/>
      <c r="C28" s="23" t="s">
        <v>427</v>
      </c>
      <c r="D28" s="866"/>
      <c r="E28" s="863"/>
      <c r="F28" s="865"/>
    </row>
    <row r="29" spans="1:6" ht="25.5" customHeight="1">
      <c r="A29" s="46"/>
      <c r="B29" s="385" t="s">
        <v>428</v>
      </c>
      <c r="C29" s="24" t="s">
        <v>759</v>
      </c>
      <c r="D29" s="19" t="s">
        <v>299</v>
      </c>
      <c r="E29" s="685"/>
      <c r="F29" s="705"/>
    </row>
    <row r="30" spans="1:6" ht="25.5" customHeight="1">
      <c r="B30" s="386" t="s">
        <v>429</v>
      </c>
      <c r="C30" s="24" t="s">
        <v>430</v>
      </c>
      <c r="D30" s="19" t="s">
        <v>300</v>
      </c>
      <c r="E30" s="685"/>
      <c r="F30" s="705"/>
    </row>
    <row r="31" spans="1:6" ht="35.25" customHeight="1">
      <c r="B31" s="386" t="s">
        <v>431</v>
      </c>
      <c r="C31" s="24" t="s">
        <v>432</v>
      </c>
      <c r="D31" s="19" t="s">
        <v>301</v>
      </c>
      <c r="E31" s="685"/>
      <c r="F31" s="705"/>
    </row>
    <row r="32" spans="1:6" ht="35.25" customHeight="1">
      <c r="B32" s="386" t="s">
        <v>433</v>
      </c>
      <c r="C32" s="24" t="s">
        <v>760</v>
      </c>
      <c r="D32" s="19" t="s">
        <v>302</v>
      </c>
      <c r="E32" s="685"/>
      <c r="F32" s="705"/>
    </row>
    <row r="33" spans="1:6" ht="25.5" customHeight="1">
      <c r="B33" s="386" t="s">
        <v>434</v>
      </c>
      <c r="C33" s="24" t="s">
        <v>435</v>
      </c>
      <c r="D33" s="19" t="s">
        <v>303</v>
      </c>
      <c r="E33" s="685"/>
      <c r="F33" s="705"/>
    </row>
    <row r="34" spans="1:6" ht="25.5" customHeight="1">
      <c r="B34" s="386" t="s">
        <v>434</v>
      </c>
      <c r="C34" s="24" t="s">
        <v>436</v>
      </c>
      <c r="D34" s="19" t="s">
        <v>304</v>
      </c>
      <c r="E34" s="685"/>
      <c r="F34" s="705"/>
    </row>
    <row r="35" spans="1:6" ht="37.5" customHeight="1">
      <c r="B35" s="386" t="s">
        <v>777</v>
      </c>
      <c r="C35" s="24" t="s">
        <v>761</v>
      </c>
      <c r="D35" s="19" t="s">
        <v>305</v>
      </c>
      <c r="E35" s="685"/>
      <c r="F35" s="705"/>
    </row>
    <row r="36" spans="1:6" ht="25.5" customHeight="1">
      <c r="B36" s="386" t="s">
        <v>778</v>
      </c>
      <c r="C36" s="24" t="s">
        <v>437</v>
      </c>
      <c r="D36" s="19" t="s">
        <v>306</v>
      </c>
      <c r="E36" s="685"/>
      <c r="F36" s="705"/>
    </row>
    <row r="37" spans="1:6" ht="25.5" customHeight="1">
      <c r="B37" s="386" t="s">
        <v>438</v>
      </c>
      <c r="C37" s="24" t="s">
        <v>439</v>
      </c>
      <c r="D37" s="19" t="s">
        <v>307</v>
      </c>
      <c r="E37" s="685"/>
      <c r="F37" s="705"/>
    </row>
    <row r="38" spans="1:6" ht="25.5" customHeight="1">
      <c r="B38" s="386" t="s">
        <v>440</v>
      </c>
      <c r="C38" s="24" t="s">
        <v>441</v>
      </c>
      <c r="D38" s="19" t="s">
        <v>308</v>
      </c>
      <c r="E38" s="685"/>
      <c r="F38" s="705"/>
    </row>
    <row r="39" spans="1:6" ht="20.100000000000001" customHeight="1">
      <c r="A39" s="46"/>
      <c r="B39" s="385">
        <v>288</v>
      </c>
      <c r="C39" s="18" t="s">
        <v>442</v>
      </c>
      <c r="D39" s="19" t="s">
        <v>309</v>
      </c>
      <c r="E39" s="685"/>
      <c r="F39" s="705"/>
    </row>
    <row r="40" spans="1:6" ht="20.100000000000001" customHeight="1">
      <c r="A40" s="46"/>
      <c r="B40" s="868"/>
      <c r="C40" s="20" t="s">
        <v>443</v>
      </c>
      <c r="D40" s="866" t="s">
        <v>310</v>
      </c>
      <c r="E40" s="863">
        <v>64508</v>
      </c>
      <c r="F40" s="864">
        <v>81286</v>
      </c>
    </row>
    <row r="41" spans="1:6" ht="19.5" customHeight="1">
      <c r="A41" s="46"/>
      <c r="B41" s="868"/>
      <c r="C41" s="21" t="s">
        <v>444</v>
      </c>
      <c r="D41" s="866"/>
      <c r="E41" s="863"/>
      <c r="F41" s="865"/>
    </row>
    <row r="42" spans="1:6" ht="25.5" customHeight="1">
      <c r="B42" s="386" t="s">
        <v>445</v>
      </c>
      <c r="C42" s="24" t="s">
        <v>446</v>
      </c>
      <c r="D42" s="19" t="s">
        <v>311</v>
      </c>
      <c r="E42" s="685">
        <v>150</v>
      </c>
      <c r="F42" s="705">
        <v>150</v>
      </c>
    </row>
    <row r="43" spans="1:6" ht="20.100000000000001" customHeight="1">
      <c r="B43" s="386">
        <v>10</v>
      </c>
      <c r="C43" s="24" t="s">
        <v>447</v>
      </c>
      <c r="D43" s="19" t="s">
        <v>312</v>
      </c>
      <c r="E43" s="685"/>
      <c r="F43" s="705"/>
    </row>
    <row r="44" spans="1:6" ht="20.100000000000001" customHeight="1">
      <c r="B44" s="386" t="s">
        <v>448</v>
      </c>
      <c r="C44" s="24" t="s">
        <v>449</v>
      </c>
      <c r="D44" s="19" t="s">
        <v>313</v>
      </c>
      <c r="E44" s="685"/>
      <c r="F44" s="705"/>
    </row>
    <row r="45" spans="1:6" ht="20.100000000000001" customHeight="1">
      <c r="B45" s="386">
        <v>13</v>
      </c>
      <c r="C45" s="24" t="s">
        <v>450</v>
      </c>
      <c r="D45" s="19" t="s">
        <v>314</v>
      </c>
      <c r="E45" s="685"/>
      <c r="F45" s="705"/>
    </row>
    <row r="46" spans="1:6" ht="20.100000000000001" customHeight="1">
      <c r="B46" s="386" t="s">
        <v>451</v>
      </c>
      <c r="C46" s="24" t="s">
        <v>452</v>
      </c>
      <c r="D46" s="19" t="s">
        <v>315</v>
      </c>
      <c r="E46" s="685">
        <v>150</v>
      </c>
      <c r="F46" s="705">
        <v>150</v>
      </c>
    </row>
    <row r="47" spans="1:6" ht="20.100000000000001" customHeight="1">
      <c r="B47" s="386" t="s">
        <v>453</v>
      </c>
      <c r="C47" s="24" t="s">
        <v>454</v>
      </c>
      <c r="D47" s="19" t="s">
        <v>316</v>
      </c>
      <c r="E47" s="685"/>
      <c r="F47" s="705"/>
    </row>
    <row r="48" spans="1:6" ht="25.5" customHeight="1">
      <c r="A48" s="46"/>
      <c r="B48" s="385">
        <v>14</v>
      </c>
      <c r="C48" s="24" t="s">
        <v>455</v>
      </c>
      <c r="D48" s="19" t="s">
        <v>317</v>
      </c>
      <c r="E48" s="685"/>
      <c r="F48" s="705"/>
    </row>
    <row r="49" spans="1:6" ht="20.100000000000001" customHeight="1">
      <c r="A49" s="46"/>
      <c r="B49" s="868">
        <v>20</v>
      </c>
      <c r="C49" s="22" t="s">
        <v>456</v>
      </c>
      <c r="D49" s="866" t="s">
        <v>318</v>
      </c>
      <c r="E49" s="863">
        <v>29000</v>
      </c>
      <c r="F49" s="864">
        <v>27000</v>
      </c>
    </row>
    <row r="50" spans="1:6" ht="20.100000000000001" customHeight="1">
      <c r="A50" s="46"/>
      <c r="B50" s="868"/>
      <c r="C50" s="23" t="s">
        <v>457</v>
      </c>
      <c r="D50" s="866"/>
      <c r="E50" s="863"/>
      <c r="F50" s="865"/>
    </row>
    <row r="51" spans="1:6" ht="20.100000000000001" customHeight="1">
      <c r="A51" s="46"/>
      <c r="B51" s="385">
        <v>204</v>
      </c>
      <c r="C51" s="24" t="s">
        <v>458</v>
      </c>
      <c r="D51" s="19" t="s">
        <v>319</v>
      </c>
      <c r="E51" s="685">
        <v>29000</v>
      </c>
      <c r="F51" s="705">
        <v>27000</v>
      </c>
    </row>
    <row r="52" spans="1:6" ht="20.100000000000001" customHeight="1">
      <c r="A52" s="46"/>
      <c r="B52" s="385">
        <v>205</v>
      </c>
      <c r="C52" s="24" t="s">
        <v>459</v>
      </c>
      <c r="D52" s="19" t="s">
        <v>320</v>
      </c>
      <c r="E52" s="685"/>
      <c r="F52" s="705"/>
    </row>
    <row r="53" spans="1:6" ht="25.5" customHeight="1">
      <c r="A53" s="46"/>
      <c r="B53" s="385" t="s">
        <v>460</v>
      </c>
      <c r="C53" s="24" t="s">
        <v>461</v>
      </c>
      <c r="D53" s="19" t="s">
        <v>321</v>
      </c>
      <c r="E53" s="685"/>
      <c r="F53" s="705"/>
    </row>
    <row r="54" spans="1:6" ht="25.5" customHeight="1">
      <c r="A54" s="46"/>
      <c r="B54" s="385" t="s">
        <v>462</v>
      </c>
      <c r="C54" s="24" t="s">
        <v>463</v>
      </c>
      <c r="D54" s="19" t="s">
        <v>322</v>
      </c>
      <c r="E54" s="685"/>
      <c r="F54" s="705"/>
    </row>
    <row r="55" spans="1:6" ht="20.100000000000001" customHeight="1">
      <c r="A55" s="46"/>
      <c r="B55" s="385">
        <v>206</v>
      </c>
      <c r="C55" s="24" t="s">
        <v>464</v>
      </c>
      <c r="D55" s="19" t="s">
        <v>323</v>
      </c>
      <c r="E55" s="685"/>
      <c r="F55" s="705"/>
    </row>
    <row r="56" spans="1:6" ht="20.100000000000001" customHeight="1">
      <c r="A56" s="46"/>
      <c r="B56" s="868" t="s">
        <v>465</v>
      </c>
      <c r="C56" s="22" t="s">
        <v>466</v>
      </c>
      <c r="D56" s="866" t="s">
        <v>324</v>
      </c>
      <c r="E56" s="863">
        <v>29000</v>
      </c>
      <c r="F56" s="864">
        <v>31000</v>
      </c>
    </row>
    <row r="57" spans="1:6" ht="20.100000000000001" customHeight="1">
      <c r="A57" s="46"/>
      <c r="B57" s="868"/>
      <c r="C57" s="23" t="s">
        <v>467</v>
      </c>
      <c r="D57" s="866"/>
      <c r="E57" s="863"/>
      <c r="F57" s="865"/>
    </row>
    <row r="58" spans="1:6" ht="23.25" customHeight="1">
      <c r="B58" s="386" t="s">
        <v>468</v>
      </c>
      <c r="C58" s="24" t="s">
        <v>469</v>
      </c>
      <c r="D58" s="19" t="s">
        <v>325</v>
      </c>
      <c r="E58" s="685">
        <v>29000</v>
      </c>
      <c r="F58" s="705">
        <v>31000</v>
      </c>
    </row>
    <row r="59" spans="1:6" ht="20.100000000000001" customHeight="1">
      <c r="B59" s="386">
        <v>223</v>
      </c>
      <c r="C59" s="24" t="s">
        <v>470</v>
      </c>
      <c r="D59" s="19" t="s">
        <v>326</v>
      </c>
      <c r="E59" s="685"/>
      <c r="F59" s="705"/>
    </row>
    <row r="60" spans="1:6" ht="25.5" customHeight="1">
      <c r="A60" s="46"/>
      <c r="B60" s="385">
        <v>224</v>
      </c>
      <c r="C60" s="24" t="s">
        <v>471</v>
      </c>
      <c r="D60" s="19" t="s">
        <v>327</v>
      </c>
      <c r="E60" s="685"/>
      <c r="F60" s="705"/>
    </row>
    <row r="61" spans="1:6" ht="20.100000000000001" customHeight="1">
      <c r="A61" s="46"/>
      <c r="B61" s="868">
        <v>23</v>
      </c>
      <c r="C61" s="22" t="s">
        <v>472</v>
      </c>
      <c r="D61" s="866" t="s">
        <v>328</v>
      </c>
      <c r="E61" s="863"/>
      <c r="F61" s="864"/>
    </row>
    <row r="62" spans="1:6" ht="20.100000000000001" customHeight="1">
      <c r="A62" s="46"/>
      <c r="B62" s="868"/>
      <c r="C62" s="23" t="s">
        <v>473</v>
      </c>
      <c r="D62" s="866"/>
      <c r="E62" s="863"/>
      <c r="F62" s="865"/>
    </row>
    <row r="63" spans="1:6" ht="25.5" customHeight="1">
      <c r="B63" s="386">
        <v>230</v>
      </c>
      <c r="C63" s="24" t="s">
        <v>474</v>
      </c>
      <c r="D63" s="19" t="s">
        <v>329</v>
      </c>
      <c r="E63" s="685"/>
      <c r="F63" s="705"/>
    </row>
    <row r="64" spans="1:6" ht="25.5" customHeight="1">
      <c r="B64" s="386">
        <v>231</v>
      </c>
      <c r="C64" s="24" t="s">
        <v>785</v>
      </c>
      <c r="D64" s="19" t="s">
        <v>330</v>
      </c>
      <c r="E64" s="685"/>
      <c r="F64" s="705"/>
    </row>
    <row r="65" spans="1:6" ht="20.100000000000001" customHeight="1">
      <c r="B65" s="386" t="s">
        <v>475</v>
      </c>
      <c r="C65" s="24" t="s">
        <v>476</v>
      </c>
      <c r="D65" s="19" t="s">
        <v>331</v>
      </c>
      <c r="E65" s="685"/>
      <c r="F65" s="705"/>
    </row>
    <row r="66" spans="1:6" ht="25.5" customHeight="1">
      <c r="B66" s="386" t="s">
        <v>477</v>
      </c>
      <c r="C66" s="24" t="s">
        <v>478</v>
      </c>
      <c r="D66" s="19" t="s">
        <v>332</v>
      </c>
      <c r="E66" s="685"/>
      <c r="F66" s="705"/>
    </row>
    <row r="67" spans="1:6" ht="25.5" customHeight="1">
      <c r="B67" s="386">
        <v>235</v>
      </c>
      <c r="C67" s="24" t="s">
        <v>479</v>
      </c>
      <c r="D67" s="19" t="s">
        <v>333</v>
      </c>
      <c r="E67" s="685"/>
      <c r="F67" s="705"/>
    </row>
    <row r="68" spans="1:6" ht="25.5" customHeight="1">
      <c r="B68" s="386" t="s">
        <v>480</v>
      </c>
      <c r="C68" s="24" t="s">
        <v>762</v>
      </c>
      <c r="D68" s="19" t="s">
        <v>334</v>
      </c>
      <c r="E68" s="685"/>
      <c r="F68" s="705"/>
    </row>
    <row r="69" spans="1:6" ht="25.5" customHeight="1">
      <c r="B69" s="386">
        <v>237</v>
      </c>
      <c r="C69" s="24" t="s">
        <v>481</v>
      </c>
      <c r="D69" s="19" t="s">
        <v>335</v>
      </c>
      <c r="E69" s="685"/>
      <c r="F69" s="705"/>
    </row>
    <row r="70" spans="1:6" ht="20.100000000000001" customHeight="1">
      <c r="B70" s="386" t="s">
        <v>482</v>
      </c>
      <c r="C70" s="24" t="s">
        <v>483</v>
      </c>
      <c r="D70" s="19" t="s">
        <v>336</v>
      </c>
      <c r="E70" s="685"/>
      <c r="F70" s="705"/>
    </row>
    <row r="71" spans="1:6" ht="20.100000000000001" customHeight="1">
      <c r="B71" s="386">
        <v>24</v>
      </c>
      <c r="C71" s="24" t="s">
        <v>484</v>
      </c>
      <c r="D71" s="19" t="s">
        <v>337</v>
      </c>
      <c r="E71" s="685">
        <v>6328</v>
      </c>
      <c r="F71" s="705">
        <v>23136</v>
      </c>
    </row>
    <row r="72" spans="1:6" ht="25.5" customHeight="1">
      <c r="B72" s="386" t="s">
        <v>485</v>
      </c>
      <c r="C72" s="24" t="s">
        <v>486</v>
      </c>
      <c r="D72" s="19" t="s">
        <v>338</v>
      </c>
      <c r="E72" s="685">
        <v>30</v>
      </c>
      <c r="F72" s="705"/>
    </row>
    <row r="73" spans="1:6" ht="25.5" customHeight="1">
      <c r="B73" s="386"/>
      <c r="C73" s="18" t="s">
        <v>569</v>
      </c>
      <c r="D73" s="19" t="s">
        <v>339</v>
      </c>
      <c r="E73" s="685">
        <v>80390</v>
      </c>
      <c r="F73" s="705">
        <v>92379</v>
      </c>
    </row>
    <row r="74" spans="1:6" ht="20.100000000000001" customHeight="1">
      <c r="B74" s="386">
        <v>88</v>
      </c>
      <c r="C74" s="18" t="s">
        <v>487</v>
      </c>
      <c r="D74" s="19" t="s">
        <v>340</v>
      </c>
      <c r="E74" s="685"/>
      <c r="F74" s="705"/>
    </row>
    <row r="75" spans="1:6" ht="20.100000000000001" customHeight="1">
      <c r="A75" s="46"/>
      <c r="B75" s="387"/>
      <c r="C75" s="18" t="s">
        <v>37</v>
      </c>
      <c r="D75" s="25"/>
      <c r="E75" s="685"/>
      <c r="F75" s="705"/>
    </row>
    <row r="76" spans="1:6" ht="20.100000000000001" customHeight="1">
      <c r="A76" s="46"/>
      <c r="B76" s="868"/>
      <c r="C76" s="20" t="s">
        <v>488</v>
      </c>
      <c r="D76" s="866" t="s">
        <v>136</v>
      </c>
      <c r="E76" s="863">
        <v>24471</v>
      </c>
      <c r="F76" s="864">
        <v>37064</v>
      </c>
    </row>
    <row r="77" spans="1:6" ht="20.100000000000001" customHeight="1">
      <c r="A77" s="46"/>
      <c r="B77" s="868"/>
      <c r="C77" s="21" t="s">
        <v>489</v>
      </c>
      <c r="D77" s="866"/>
      <c r="E77" s="863"/>
      <c r="F77" s="865"/>
    </row>
    <row r="78" spans="1:6" ht="20.100000000000001" customHeight="1">
      <c r="A78" s="46"/>
      <c r="B78" s="385" t="s">
        <v>490</v>
      </c>
      <c r="C78" s="24" t="s">
        <v>491</v>
      </c>
      <c r="D78" s="19" t="s">
        <v>137</v>
      </c>
      <c r="E78" s="685">
        <v>107</v>
      </c>
      <c r="F78" s="705">
        <v>107</v>
      </c>
    </row>
    <row r="79" spans="1:6" ht="20.100000000000001" customHeight="1">
      <c r="B79" s="386">
        <v>31</v>
      </c>
      <c r="C79" s="24" t="s">
        <v>492</v>
      </c>
      <c r="D79" s="19" t="s">
        <v>138</v>
      </c>
      <c r="E79" s="685"/>
      <c r="F79" s="705"/>
    </row>
    <row r="80" spans="1:6" ht="20.100000000000001" customHeight="1">
      <c r="B80" s="386">
        <v>306</v>
      </c>
      <c r="C80" s="24" t="s">
        <v>493</v>
      </c>
      <c r="D80" s="19" t="s">
        <v>139</v>
      </c>
      <c r="E80" s="685"/>
      <c r="F80" s="705"/>
    </row>
    <row r="81" spans="1:6" ht="20.100000000000001" customHeight="1">
      <c r="B81" s="386">
        <v>32</v>
      </c>
      <c r="C81" s="24" t="s">
        <v>494</v>
      </c>
      <c r="D81" s="19" t="s">
        <v>140</v>
      </c>
      <c r="E81" s="685">
        <v>3</v>
      </c>
      <c r="F81" s="705">
        <v>3</v>
      </c>
    </row>
    <row r="82" spans="1:6" ht="60.75" customHeight="1">
      <c r="B82" s="386" t="s">
        <v>495</v>
      </c>
      <c r="C82" s="24" t="s">
        <v>779</v>
      </c>
      <c r="D82" s="19" t="s">
        <v>141</v>
      </c>
      <c r="E82" s="685"/>
      <c r="F82" s="705"/>
    </row>
    <row r="83" spans="1:6" ht="49.5" customHeight="1">
      <c r="B83" s="386" t="s">
        <v>496</v>
      </c>
      <c r="C83" s="24" t="s">
        <v>780</v>
      </c>
      <c r="D83" s="19" t="s">
        <v>142</v>
      </c>
      <c r="E83" s="685"/>
      <c r="F83" s="705"/>
    </row>
    <row r="84" spans="1:6" ht="20.100000000000001" customHeight="1">
      <c r="B84" s="386">
        <v>34</v>
      </c>
      <c r="C84" s="24" t="s">
        <v>497</v>
      </c>
      <c r="D84" s="19" t="s">
        <v>143</v>
      </c>
      <c r="E84" s="685">
        <v>24361</v>
      </c>
      <c r="F84" s="705">
        <v>36954</v>
      </c>
    </row>
    <row r="85" spans="1:6" ht="20.100000000000001" customHeight="1">
      <c r="B85" s="386">
        <v>340</v>
      </c>
      <c r="C85" s="24" t="s">
        <v>153</v>
      </c>
      <c r="D85" s="19" t="s">
        <v>144</v>
      </c>
      <c r="E85" s="685">
        <v>21989</v>
      </c>
      <c r="F85" s="705">
        <v>24693</v>
      </c>
    </row>
    <row r="86" spans="1:6" ht="20.100000000000001" customHeight="1">
      <c r="B86" s="386">
        <v>341</v>
      </c>
      <c r="C86" s="24" t="s">
        <v>498</v>
      </c>
      <c r="D86" s="19" t="s">
        <v>145</v>
      </c>
      <c r="E86" s="685">
        <v>2372</v>
      </c>
      <c r="F86" s="705">
        <v>12261</v>
      </c>
    </row>
    <row r="87" spans="1:6" ht="20.100000000000001" customHeight="1">
      <c r="B87" s="386"/>
      <c r="C87" s="24" t="s">
        <v>499</v>
      </c>
      <c r="D87" s="19" t="s">
        <v>146</v>
      </c>
      <c r="E87" s="685"/>
      <c r="F87" s="705"/>
    </row>
    <row r="88" spans="1:6" ht="20.100000000000001" customHeight="1">
      <c r="B88" s="386">
        <v>35</v>
      </c>
      <c r="C88" s="24" t="s">
        <v>500</v>
      </c>
      <c r="D88" s="19" t="s">
        <v>147</v>
      </c>
      <c r="E88" s="685"/>
      <c r="F88" s="705"/>
    </row>
    <row r="89" spans="1:6" ht="20.100000000000001" customHeight="1">
      <c r="B89" s="386">
        <v>350</v>
      </c>
      <c r="C89" s="24" t="s">
        <v>501</v>
      </c>
      <c r="D89" s="19" t="s">
        <v>148</v>
      </c>
      <c r="E89" s="685"/>
      <c r="F89" s="705"/>
    </row>
    <row r="90" spans="1:6" ht="20.100000000000001" customHeight="1">
      <c r="A90" s="46"/>
      <c r="B90" s="385">
        <v>351</v>
      </c>
      <c r="C90" s="24" t="s">
        <v>159</v>
      </c>
      <c r="D90" s="19" t="s">
        <v>149</v>
      </c>
      <c r="E90" s="685"/>
      <c r="F90" s="705"/>
    </row>
    <row r="91" spans="1:6" ht="22.5" customHeight="1">
      <c r="A91" s="46"/>
      <c r="B91" s="868"/>
      <c r="C91" s="20" t="s">
        <v>502</v>
      </c>
      <c r="D91" s="866" t="s">
        <v>150</v>
      </c>
      <c r="E91" s="863">
        <v>34800</v>
      </c>
      <c r="F91" s="864">
        <v>34800</v>
      </c>
    </row>
    <row r="92" spans="1:6" ht="20.100000000000001" customHeight="1">
      <c r="A92" s="46"/>
      <c r="B92" s="868"/>
      <c r="C92" s="21" t="s">
        <v>503</v>
      </c>
      <c r="D92" s="866"/>
      <c r="E92" s="863"/>
      <c r="F92" s="865"/>
    </row>
    <row r="93" spans="1:6" ht="20.100000000000001" customHeight="1">
      <c r="A93" s="46"/>
      <c r="B93" s="868">
        <v>40</v>
      </c>
      <c r="C93" s="22" t="s">
        <v>504</v>
      </c>
      <c r="D93" s="866" t="s">
        <v>151</v>
      </c>
      <c r="E93" s="863"/>
      <c r="F93" s="864"/>
    </row>
    <row r="94" spans="1:6" ht="20.100000000000001" customHeight="1">
      <c r="A94" s="46"/>
      <c r="B94" s="868"/>
      <c r="C94" s="23" t="s">
        <v>505</v>
      </c>
      <c r="D94" s="866"/>
      <c r="E94" s="863"/>
      <c r="F94" s="865"/>
    </row>
    <row r="95" spans="1:6" ht="25.5" customHeight="1">
      <c r="A95" s="46"/>
      <c r="B95" s="385">
        <v>404</v>
      </c>
      <c r="C95" s="24" t="s">
        <v>506</v>
      </c>
      <c r="D95" s="19" t="s">
        <v>152</v>
      </c>
      <c r="E95" s="685"/>
      <c r="F95" s="705"/>
    </row>
    <row r="96" spans="1:6" ht="20.100000000000001" customHeight="1">
      <c r="A96" s="46"/>
      <c r="B96" s="385">
        <v>400</v>
      </c>
      <c r="C96" s="24" t="s">
        <v>507</v>
      </c>
      <c r="D96" s="19" t="s">
        <v>154</v>
      </c>
      <c r="E96" s="685"/>
      <c r="F96" s="705"/>
    </row>
    <row r="97" spans="1:6" ht="20.100000000000001" customHeight="1">
      <c r="A97" s="46"/>
      <c r="B97" s="385" t="s">
        <v>781</v>
      </c>
      <c r="C97" s="24" t="s">
        <v>508</v>
      </c>
      <c r="D97" s="19" t="s">
        <v>155</v>
      </c>
      <c r="E97" s="685"/>
      <c r="F97" s="705"/>
    </row>
    <row r="98" spans="1:6" ht="20.100000000000001" customHeight="1">
      <c r="A98" s="46"/>
      <c r="B98" s="868">
        <v>41</v>
      </c>
      <c r="C98" s="22" t="s">
        <v>509</v>
      </c>
      <c r="D98" s="866" t="s">
        <v>156</v>
      </c>
      <c r="E98" s="863">
        <v>800</v>
      </c>
      <c r="F98" s="864">
        <v>800</v>
      </c>
    </row>
    <row r="99" spans="1:6" ht="12.75" customHeight="1">
      <c r="A99" s="46"/>
      <c r="B99" s="868"/>
      <c r="C99" s="23" t="s">
        <v>510</v>
      </c>
      <c r="D99" s="866"/>
      <c r="E99" s="863"/>
      <c r="F99" s="865"/>
    </row>
    <row r="100" spans="1:6" ht="20.100000000000001" customHeight="1">
      <c r="B100" s="386">
        <v>410</v>
      </c>
      <c r="C100" s="24" t="s">
        <v>511</v>
      </c>
      <c r="D100" s="19" t="s">
        <v>157</v>
      </c>
      <c r="E100" s="685"/>
      <c r="F100" s="705"/>
    </row>
    <row r="101" spans="1:6" ht="36.75" customHeight="1">
      <c r="B101" s="386" t="s">
        <v>512</v>
      </c>
      <c r="C101" s="24" t="s">
        <v>513</v>
      </c>
      <c r="D101" s="19" t="s">
        <v>158</v>
      </c>
      <c r="E101" s="685"/>
      <c r="F101" s="705"/>
    </row>
    <row r="102" spans="1:6" ht="39" customHeight="1">
      <c r="B102" s="386" t="s">
        <v>512</v>
      </c>
      <c r="C102" s="24" t="s">
        <v>514</v>
      </c>
      <c r="D102" s="19" t="s">
        <v>160</v>
      </c>
      <c r="E102" s="685"/>
      <c r="F102" s="705"/>
    </row>
    <row r="103" spans="1:6" ht="25.5" customHeight="1">
      <c r="B103" s="386" t="s">
        <v>515</v>
      </c>
      <c r="C103" s="24" t="s">
        <v>516</v>
      </c>
      <c r="D103" s="19" t="s">
        <v>161</v>
      </c>
      <c r="E103" s="685">
        <v>800</v>
      </c>
      <c r="F103" s="705">
        <v>800</v>
      </c>
    </row>
    <row r="104" spans="1:6" ht="25.5" customHeight="1">
      <c r="B104" s="386" t="s">
        <v>517</v>
      </c>
      <c r="C104" s="24" t="s">
        <v>763</v>
      </c>
      <c r="D104" s="19" t="s">
        <v>162</v>
      </c>
      <c r="E104" s="685"/>
      <c r="F104" s="705"/>
    </row>
    <row r="105" spans="1:6" ht="20.100000000000001" customHeight="1">
      <c r="B105" s="386">
        <v>413</v>
      </c>
      <c r="C105" s="24" t="s">
        <v>518</v>
      </c>
      <c r="D105" s="19" t="s">
        <v>163</v>
      </c>
      <c r="E105" s="685"/>
      <c r="F105" s="705"/>
    </row>
    <row r="106" spans="1:6" ht="20.100000000000001" customHeight="1">
      <c r="B106" s="386">
        <v>419</v>
      </c>
      <c r="C106" s="24" t="s">
        <v>519</v>
      </c>
      <c r="D106" s="19" t="s">
        <v>164</v>
      </c>
      <c r="E106" s="685"/>
      <c r="F106" s="705"/>
    </row>
    <row r="107" spans="1:6" ht="24" customHeight="1">
      <c r="B107" s="386" t="s">
        <v>520</v>
      </c>
      <c r="C107" s="24" t="s">
        <v>521</v>
      </c>
      <c r="D107" s="19" t="s">
        <v>165</v>
      </c>
      <c r="E107" s="685">
        <v>34000</v>
      </c>
      <c r="F107" s="705">
        <v>34000</v>
      </c>
    </row>
    <row r="108" spans="1:6" ht="20.100000000000001" customHeight="1">
      <c r="B108" s="386">
        <v>498</v>
      </c>
      <c r="C108" s="18" t="s">
        <v>522</v>
      </c>
      <c r="D108" s="19" t="s">
        <v>166</v>
      </c>
      <c r="E108" s="685"/>
      <c r="F108" s="705"/>
    </row>
    <row r="109" spans="1:6" ht="24" customHeight="1">
      <c r="A109" s="46"/>
      <c r="B109" s="385" t="s">
        <v>523</v>
      </c>
      <c r="C109" s="18" t="s">
        <v>524</v>
      </c>
      <c r="D109" s="19" t="s">
        <v>167</v>
      </c>
      <c r="E109" s="685">
        <v>4000</v>
      </c>
      <c r="F109" s="705"/>
    </row>
    <row r="110" spans="1:6" ht="23.25" customHeight="1">
      <c r="A110" s="46"/>
      <c r="B110" s="868"/>
      <c r="C110" s="20" t="s">
        <v>525</v>
      </c>
      <c r="D110" s="866" t="s">
        <v>168</v>
      </c>
      <c r="E110" s="863">
        <v>17119</v>
      </c>
      <c r="F110" s="864">
        <v>20515</v>
      </c>
    </row>
    <row r="111" spans="1:6" ht="14.25" customHeight="1">
      <c r="A111" s="46"/>
      <c r="B111" s="868"/>
      <c r="C111" s="21" t="s">
        <v>526</v>
      </c>
      <c r="D111" s="866"/>
      <c r="E111" s="863"/>
      <c r="F111" s="865"/>
    </row>
    <row r="112" spans="1:6" ht="20.100000000000001" customHeight="1">
      <c r="A112" s="46"/>
      <c r="B112" s="385">
        <v>467</v>
      </c>
      <c r="C112" s="24" t="s">
        <v>527</v>
      </c>
      <c r="D112" s="19" t="s">
        <v>169</v>
      </c>
      <c r="E112" s="685"/>
      <c r="F112" s="705"/>
    </row>
    <row r="113" spans="1:6" ht="20.100000000000001" customHeight="1">
      <c r="A113" s="46"/>
      <c r="B113" s="868" t="s">
        <v>528</v>
      </c>
      <c r="C113" s="22" t="s">
        <v>529</v>
      </c>
      <c r="D113" s="866" t="s">
        <v>170</v>
      </c>
      <c r="E113" s="863"/>
      <c r="F113" s="864"/>
    </row>
    <row r="114" spans="1:6" ht="15.75" customHeight="1">
      <c r="A114" s="46"/>
      <c r="B114" s="868"/>
      <c r="C114" s="23" t="s">
        <v>530</v>
      </c>
      <c r="D114" s="866"/>
      <c r="E114" s="863"/>
      <c r="F114" s="865"/>
    </row>
    <row r="115" spans="1:6" ht="25.5" customHeight="1">
      <c r="A115" s="46"/>
      <c r="B115" s="385" t="s">
        <v>531</v>
      </c>
      <c r="C115" s="24" t="s">
        <v>532</v>
      </c>
      <c r="D115" s="19" t="s">
        <v>171</v>
      </c>
      <c r="E115" s="685"/>
      <c r="F115" s="705"/>
    </row>
    <row r="116" spans="1:6" ht="25.5" customHeight="1">
      <c r="B116" s="386" t="s">
        <v>531</v>
      </c>
      <c r="C116" s="24" t="s">
        <v>533</v>
      </c>
      <c r="D116" s="19" t="s">
        <v>172</v>
      </c>
      <c r="E116" s="685"/>
      <c r="F116" s="705"/>
    </row>
    <row r="117" spans="1:6" ht="25.5" customHeight="1">
      <c r="B117" s="386" t="s">
        <v>534</v>
      </c>
      <c r="C117" s="24" t="s">
        <v>535</v>
      </c>
      <c r="D117" s="19" t="s">
        <v>173</v>
      </c>
      <c r="E117" s="685"/>
      <c r="F117" s="705"/>
    </row>
    <row r="118" spans="1:6" ht="24.75" customHeight="1">
      <c r="B118" s="386" t="s">
        <v>536</v>
      </c>
      <c r="C118" s="24" t="s">
        <v>537</v>
      </c>
      <c r="D118" s="19" t="s">
        <v>174</v>
      </c>
      <c r="E118" s="685"/>
      <c r="F118" s="705"/>
    </row>
    <row r="119" spans="1:6" ht="24.75" customHeight="1">
      <c r="B119" s="386" t="s">
        <v>538</v>
      </c>
      <c r="C119" s="24" t="s">
        <v>539</v>
      </c>
      <c r="D119" s="19" t="s">
        <v>175</v>
      </c>
      <c r="E119" s="685"/>
      <c r="F119" s="705"/>
    </row>
    <row r="120" spans="1:6" ht="20.100000000000001" customHeight="1">
      <c r="B120" s="386">
        <v>426</v>
      </c>
      <c r="C120" s="24" t="s">
        <v>540</v>
      </c>
      <c r="D120" s="19" t="s">
        <v>176</v>
      </c>
      <c r="E120" s="685"/>
      <c r="F120" s="705"/>
    </row>
    <row r="121" spans="1:6" ht="20.100000000000001" customHeight="1">
      <c r="B121" s="386">
        <v>428</v>
      </c>
      <c r="C121" s="24" t="s">
        <v>541</v>
      </c>
      <c r="D121" s="19" t="s">
        <v>177</v>
      </c>
      <c r="E121" s="685"/>
      <c r="F121" s="705"/>
    </row>
    <row r="122" spans="1:6" ht="20.100000000000001" customHeight="1">
      <c r="B122" s="386">
        <v>430</v>
      </c>
      <c r="C122" s="24" t="s">
        <v>542</v>
      </c>
      <c r="D122" s="19" t="s">
        <v>178</v>
      </c>
      <c r="E122" s="685"/>
      <c r="F122" s="705"/>
    </row>
    <row r="123" spans="1:6" ht="20.100000000000001" customHeight="1">
      <c r="A123" s="46"/>
      <c r="B123" s="868" t="s">
        <v>543</v>
      </c>
      <c r="C123" s="22" t="s">
        <v>544</v>
      </c>
      <c r="D123" s="866" t="s">
        <v>179</v>
      </c>
      <c r="E123" s="863">
        <v>15000</v>
      </c>
      <c r="F123" s="864">
        <v>17000</v>
      </c>
    </row>
    <row r="124" spans="1:6" ht="15.75" customHeight="1">
      <c r="A124" s="46"/>
      <c r="B124" s="868"/>
      <c r="C124" s="23" t="s">
        <v>545</v>
      </c>
      <c r="D124" s="866"/>
      <c r="E124" s="863"/>
      <c r="F124" s="865"/>
    </row>
    <row r="125" spans="1:6" ht="24.75" customHeight="1">
      <c r="B125" s="386" t="s">
        <v>546</v>
      </c>
      <c r="C125" s="24" t="s">
        <v>547</v>
      </c>
      <c r="D125" s="19" t="s">
        <v>180</v>
      </c>
      <c r="E125" s="685"/>
      <c r="F125" s="705"/>
    </row>
    <row r="126" spans="1:6" ht="24.75" customHeight="1">
      <c r="B126" s="386" t="s">
        <v>548</v>
      </c>
      <c r="C126" s="24" t="s">
        <v>549</v>
      </c>
      <c r="D126" s="19" t="s">
        <v>181</v>
      </c>
      <c r="E126" s="685"/>
      <c r="F126" s="705"/>
    </row>
    <row r="127" spans="1:6" ht="20.100000000000001" customHeight="1">
      <c r="B127" s="386">
        <v>435</v>
      </c>
      <c r="C127" s="24" t="s">
        <v>550</v>
      </c>
      <c r="D127" s="19" t="s">
        <v>182</v>
      </c>
      <c r="E127" s="685">
        <v>15000</v>
      </c>
      <c r="F127" s="705">
        <v>17000</v>
      </c>
    </row>
    <row r="128" spans="1:6" ht="20.100000000000001" customHeight="1">
      <c r="B128" s="386">
        <v>436</v>
      </c>
      <c r="C128" s="24" t="s">
        <v>551</v>
      </c>
      <c r="D128" s="19" t="s">
        <v>183</v>
      </c>
      <c r="E128" s="685"/>
      <c r="F128" s="705"/>
    </row>
    <row r="129" spans="1:6" ht="20.100000000000001" customHeight="1">
      <c r="B129" s="386" t="s">
        <v>552</v>
      </c>
      <c r="C129" s="24" t="s">
        <v>553</v>
      </c>
      <c r="D129" s="19" t="s">
        <v>184</v>
      </c>
      <c r="E129" s="685"/>
      <c r="F129" s="705"/>
    </row>
    <row r="130" spans="1:6" ht="20.100000000000001" customHeight="1">
      <c r="B130" s="386" t="s">
        <v>552</v>
      </c>
      <c r="C130" s="24" t="s">
        <v>554</v>
      </c>
      <c r="D130" s="19" t="s">
        <v>185</v>
      </c>
      <c r="E130" s="685"/>
      <c r="F130" s="705"/>
    </row>
    <row r="131" spans="1:6" ht="20.100000000000001" customHeight="1">
      <c r="A131" s="46"/>
      <c r="B131" s="868" t="s">
        <v>555</v>
      </c>
      <c r="C131" s="22" t="s">
        <v>556</v>
      </c>
      <c r="D131" s="866" t="s">
        <v>186</v>
      </c>
      <c r="E131" s="863">
        <v>2119</v>
      </c>
      <c r="F131" s="864">
        <v>3515</v>
      </c>
    </row>
    <row r="132" spans="1:6" ht="15" customHeight="1">
      <c r="A132" s="46"/>
      <c r="B132" s="868"/>
      <c r="C132" s="23" t="s">
        <v>557</v>
      </c>
      <c r="D132" s="866"/>
      <c r="E132" s="863"/>
      <c r="F132" s="865"/>
    </row>
    <row r="133" spans="1:6" ht="20.100000000000001" customHeight="1">
      <c r="B133" s="386" t="s">
        <v>782</v>
      </c>
      <c r="C133" s="24" t="s">
        <v>558</v>
      </c>
      <c r="D133" s="19" t="s">
        <v>187</v>
      </c>
      <c r="E133" s="685">
        <v>1100</v>
      </c>
      <c r="F133" s="705">
        <v>1050</v>
      </c>
    </row>
    <row r="134" spans="1:6" ht="24.75" customHeight="1">
      <c r="B134" s="386" t="s">
        <v>559</v>
      </c>
      <c r="C134" s="24" t="s">
        <v>783</v>
      </c>
      <c r="D134" s="19" t="s">
        <v>188</v>
      </c>
      <c r="E134" s="685">
        <v>600</v>
      </c>
      <c r="F134" s="705">
        <v>300</v>
      </c>
    </row>
    <row r="135" spans="1:6" ht="20.100000000000001" customHeight="1">
      <c r="B135" s="386">
        <v>481</v>
      </c>
      <c r="C135" s="24" t="s">
        <v>560</v>
      </c>
      <c r="D135" s="19" t="s">
        <v>189</v>
      </c>
      <c r="E135" s="685">
        <v>419</v>
      </c>
      <c r="F135" s="705">
        <v>2165</v>
      </c>
    </row>
    <row r="136" spans="1:6" ht="36.75" customHeight="1">
      <c r="B136" s="386">
        <v>427</v>
      </c>
      <c r="C136" s="24" t="s">
        <v>561</v>
      </c>
      <c r="D136" s="19" t="s">
        <v>190</v>
      </c>
      <c r="E136" s="685"/>
      <c r="F136" s="705"/>
    </row>
    <row r="137" spans="1:6" ht="33" customHeight="1">
      <c r="A137" s="46"/>
      <c r="B137" s="385" t="s">
        <v>562</v>
      </c>
      <c r="C137" s="24" t="s">
        <v>563</v>
      </c>
      <c r="D137" s="19" t="s">
        <v>191</v>
      </c>
      <c r="E137" s="685"/>
      <c r="F137" s="705"/>
    </row>
    <row r="138" spans="1:6" ht="20.100000000000001" customHeight="1">
      <c r="A138" s="46"/>
      <c r="B138" s="868"/>
      <c r="C138" s="20" t="s">
        <v>564</v>
      </c>
      <c r="D138" s="866" t="s">
        <v>192</v>
      </c>
      <c r="E138" s="863"/>
      <c r="F138" s="864"/>
    </row>
    <row r="139" spans="1:6" ht="23.25" customHeight="1">
      <c r="A139" s="46"/>
      <c r="B139" s="868"/>
      <c r="C139" s="21" t="s">
        <v>565</v>
      </c>
      <c r="D139" s="866"/>
      <c r="E139" s="863"/>
      <c r="F139" s="865"/>
    </row>
    <row r="140" spans="1:6" ht="20.100000000000001" customHeight="1">
      <c r="A140" s="46"/>
      <c r="B140" s="868"/>
      <c r="C140" s="20" t="s">
        <v>566</v>
      </c>
      <c r="D140" s="866" t="s">
        <v>193</v>
      </c>
      <c r="E140" s="863">
        <v>80390</v>
      </c>
      <c r="F140" s="864">
        <v>92379</v>
      </c>
    </row>
    <row r="141" spans="1:6" ht="12" customHeight="1">
      <c r="A141" s="46"/>
      <c r="B141" s="868"/>
      <c r="C141" s="21" t="s">
        <v>567</v>
      </c>
      <c r="D141" s="866"/>
      <c r="E141" s="863"/>
      <c r="F141" s="865"/>
    </row>
    <row r="142" spans="1:6" ht="20.100000000000001" customHeight="1" thickBot="1">
      <c r="A142" s="46"/>
      <c r="B142" s="388">
        <v>89</v>
      </c>
      <c r="C142" s="30" t="s">
        <v>568</v>
      </c>
      <c r="D142" s="31" t="s">
        <v>194</v>
      </c>
      <c r="E142" s="41"/>
      <c r="F142" s="42"/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3">
    <tabColor theme="6" tint="0.59999389629810485"/>
  </sheetPr>
  <dimension ref="A1:G68"/>
  <sheetViews>
    <sheetView showGridLines="0" topLeftCell="A22" workbookViewId="0">
      <selection activeCell="E55" sqref="E55"/>
    </sheetView>
  </sheetViews>
  <sheetFormatPr defaultRowHeight="15.75"/>
  <cols>
    <col min="1" max="1" width="3.42578125" style="50" customWidth="1"/>
    <col min="2" max="2" width="59.5703125" style="50" customWidth="1"/>
    <col min="3" max="3" width="9.42578125" style="50" customWidth="1"/>
    <col min="4" max="7" width="15.7109375" style="1" customWidth="1"/>
    <col min="8" max="16384" width="9.140625" style="50"/>
  </cols>
  <sheetData>
    <row r="1" spans="1:7">
      <c r="G1" s="81" t="s">
        <v>750</v>
      </c>
    </row>
    <row r="2" spans="1:7" s="4" customFormat="1" ht="21.75" customHeight="1">
      <c r="B2" s="884" t="s">
        <v>43</v>
      </c>
      <c r="C2" s="884"/>
      <c r="D2" s="884"/>
      <c r="E2" s="884"/>
      <c r="F2" s="884"/>
      <c r="G2" s="884"/>
    </row>
    <row r="3" spans="1:7" s="4" customFormat="1" ht="14.25" customHeight="1">
      <c r="B3" s="885" t="s">
        <v>836</v>
      </c>
      <c r="C3" s="885"/>
      <c r="D3" s="885"/>
      <c r="E3" s="885"/>
      <c r="F3" s="885"/>
      <c r="G3" s="885"/>
    </row>
    <row r="4" spans="1:7" ht="16.5" thickBot="1">
      <c r="D4" s="50"/>
      <c r="E4" s="50"/>
      <c r="F4" s="50"/>
      <c r="G4" s="43" t="s">
        <v>197</v>
      </c>
    </row>
    <row r="5" spans="1:7" ht="19.5" customHeight="1">
      <c r="B5" s="967" t="s">
        <v>663</v>
      </c>
      <c r="C5" s="969" t="s">
        <v>40</v>
      </c>
      <c r="D5" s="944" t="s">
        <v>64</v>
      </c>
      <c r="E5" s="945"/>
      <c r="F5" s="945"/>
      <c r="G5" s="946"/>
    </row>
    <row r="6" spans="1:7" ht="36.75" customHeight="1">
      <c r="A6" s="112"/>
      <c r="B6" s="968"/>
      <c r="C6" s="970"/>
      <c r="D6" s="356" t="s">
        <v>837</v>
      </c>
      <c r="E6" s="357" t="s">
        <v>833</v>
      </c>
      <c r="F6" s="356" t="s">
        <v>838</v>
      </c>
      <c r="G6" s="358" t="s">
        <v>839</v>
      </c>
    </row>
    <row r="7" spans="1:7" ht="15" customHeight="1" thickBot="1">
      <c r="A7" s="112"/>
      <c r="B7" s="32">
        <v>1</v>
      </c>
      <c r="C7" s="29">
        <v>2</v>
      </c>
      <c r="D7" s="29">
        <v>3</v>
      </c>
      <c r="E7" s="29">
        <v>4</v>
      </c>
      <c r="F7" s="29">
        <v>5</v>
      </c>
      <c r="G7" s="58">
        <v>6</v>
      </c>
    </row>
    <row r="8" spans="1:7" s="67" customFormat="1" ht="20.100000000000001" customHeight="1">
      <c r="A8" s="73"/>
      <c r="B8" s="70" t="s">
        <v>664</v>
      </c>
      <c r="C8" s="359"/>
      <c r="D8" s="88"/>
      <c r="E8" s="88"/>
      <c r="F8" s="88"/>
      <c r="G8" s="89"/>
    </row>
    <row r="9" spans="1:7" s="67" customFormat="1" ht="20.100000000000001" customHeight="1">
      <c r="A9" s="73"/>
      <c r="B9" s="360" t="s">
        <v>665</v>
      </c>
      <c r="C9" s="361">
        <v>3001</v>
      </c>
      <c r="D9" s="692">
        <f>SUM(D10:D13)</f>
        <v>81200</v>
      </c>
      <c r="E9" s="692">
        <f>SUM(E10:E13)</f>
        <v>162400</v>
      </c>
      <c r="F9" s="692">
        <f>SUM(F10:F13)</f>
        <v>243600</v>
      </c>
      <c r="G9" s="692">
        <f>SUM(G10:G13)</f>
        <v>324800</v>
      </c>
    </row>
    <row r="10" spans="1:7" s="67" customFormat="1" ht="20.100000000000001" customHeight="1">
      <c r="A10" s="73"/>
      <c r="B10" s="71" t="s">
        <v>666</v>
      </c>
      <c r="C10" s="16">
        <v>3002</v>
      </c>
      <c r="D10" s="107">
        <f>SUM(G10/4)</f>
        <v>75000</v>
      </c>
      <c r="E10" s="88">
        <f>SUM(G10/2)</f>
        <v>150000</v>
      </c>
      <c r="F10" s="703">
        <f>SUM(D10:E10)</f>
        <v>225000</v>
      </c>
      <c r="G10" s="89">
        <v>300000</v>
      </c>
    </row>
    <row r="11" spans="1:7" s="67" customFormat="1" ht="20.100000000000001" customHeight="1">
      <c r="A11" s="73"/>
      <c r="B11" s="71" t="s">
        <v>667</v>
      </c>
      <c r="C11" s="16">
        <v>3003</v>
      </c>
      <c r="D11" s="88"/>
      <c r="E11" s="88"/>
      <c r="F11" s="703"/>
      <c r="G11" s="89"/>
    </row>
    <row r="12" spans="1:7" s="67" customFormat="1" ht="20.100000000000001" customHeight="1">
      <c r="A12" s="73"/>
      <c r="B12" s="71" t="s">
        <v>668</v>
      </c>
      <c r="C12" s="16">
        <v>3004</v>
      </c>
      <c r="D12" s="107">
        <f t="shared" ref="D12:D13" si="0">SUM(G12/4)</f>
        <v>1500</v>
      </c>
      <c r="E12" s="88">
        <f t="shared" ref="E12:E13" si="1">SUM(G12/2)</f>
        <v>3000</v>
      </c>
      <c r="F12" s="703">
        <f t="shared" ref="F12:F13" si="2">SUM(D12:E12)</f>
        <v>4500</v>
      </c>
      <c r="G12" s="89">
        <v>6000</v>
      </c>
    </row>
    <row r="13" spans="1:7" s="67" customFormat="1" ht="20.100000000000001" customHeight="1">
      <c r="A13" s="73"/>
      <c r="B13" s="71" t="s">
        <v>766</v>
      </c>
      <c r="C13" s="16">
        <v>3005</v>
      </c>
      <c r="D13" s="107">
        <f t="shared" si="0"/>
        <v>4700</v>
      </c>
      <c r="E13" s="88">
        <f t="shared" si="1"/>
        <v>9400</v>
      </c>
      <c r="F13" s="703">
        <f t="shared" si="2"/>
        <v>14100</v>
      </c>
      <c r="G13" s="89">
        <v>18800</v>
      </c>
    </row>
    <row r="14" spans="1:7" s="67" customFormat="1" ht="20.100000000000001" customHeight="1">
      <c r="A14" s="73"/>
      <c r="B14" s="360" t="s">
        <v>669</v>
      </c>
      <c r="C14" s="364">
        <v>3006</v>
      </c>
      <c r="D14" s="692">
        <f>SUM(D15:D21)</f>
        <v>77576.5</v>
      </c>
      <c r="E14" s="692">
        <f>SUM(E15:E21)</f>
        <v>155153</v>
      </c>
      <c r="F14" s="692">
        <f>SUM(F15:F21)</f>
        <v>232729.5</v>
      </c>
      <c r="G14" s="692">
        <f>SUM(G15:G21)</f>
        <v>310306</v>
      </c>
    </row>
    <row r="15" spans="1:7" s="67" customFormat="1" ht="20.100000000000001" customHeight="1">
      <c r="A15" s="73"/>
      <c r="B15" s="71" t="s">
        <v>670</v>
      </c>
      <c r="C15" s="16">
        <v>3007</v>
      </c>
      <c r="D15" s="107">
        <f>SUM(G15/4)</f>
        <v>53500</v>
      </c>
      <c r="E15" s="88">
        <f>SUM(G15/2)</f>
        <v>107000</v>
      </c>
      <c r="F15" s="703">
        <f>SUM(D15:E15)</f>
        <v>160500</v>
      </c>
      <c r="G15" s="89">
        <v>214000</v>
      </c>
    </row>
    <row r="16" spans="1:7" s="67" customFormat="1" ht="20.100000000000001" customHeight="1">
      <c r="A16" s="73"/>
      <c r="B16" s="71" t="s">
        <v>671</v>
      </c>
      <c r="C16" s="16">
        <v>3008</v>
      </c>
      <c r="D16" s="88"/>
      <c r="E16" s="88"/>
      <c r="F16" s="703"/>
      <c r="G16" s="89"/>
    </row>
    <row r="17" spans="1:7" s="67" customFormat="1" ht="20.100000000000001" customHeight="1">
      <c r="A17" s="73"/>
      <c r="B17" s="71" t="s">
        <v>672</v>
      </c>
      <c r="C17" s="16">
        <v>3009</v>
      </c>
      <c r="D17" s="107">
        <f t="shared" ref="D17:D18" si="3">SUM(G17/4)</f>
        <v>22500</v>
      </c>
      <c r="E17" s="88">
        <f t="shared" ref="E17:E21" si="4">SUM(G17/2)</f>
        <v>45000</v>
      </c>
      <c r="F17" s="703">
        <f t="shared" ref="F17:F18" si="5">SUM(D17:E17)</f>
        <v>67500</v>
      </c>
      <c r="G17" s="89">
        <v>90000</v>
      </c>
    </row>
    <row r="18" spans="1:7" s="67" customFormat="1" ht="20.100000000000001" customHeight="1">
      <c r="A18" s="73"/>
      <c r="B18" s="71" t="s">
        <v>673</v>
      </c>
      <c r="C18" s="16">
        <v>3010</v>
      </c>
      <c r="D18" s="107">
        <f t="shared" si="3"/>
        <v>345</v>
      </c>
      <c r="E18" s="88">
        <f t="shared" si="4"/>
        <v>690</v>
      </c>
      <c r="F18" s="703">
        <f t="shared" si="5"/>
        <v>1035</v>
      </c>
      <c r="G18" s="89">
        <v>1380</v>
      </c>
    </row>
    <row r="19" spans="1:7" s="67" customFormat="1" ht="20.100000000000001" customHeight="1">
      <c r="A19" s="73"/>
      <c r="B19" s="71" t="s">
        <v>674</v>
      </c>
      <c r="C19" s="16">
        <v>3011</v>
      </c>
      <c r="D19" s="88"/>
      <c r="E19" s="88"/>
      <c r="F19" s="703"/>
      <c r="G19" s="109"/>
    </row>
    <row r="20" spans="1:7" s="67" customFormat="1" ht="20.100000000000001" customHeight="1">
      <c r="A20" s="73"/>
      <c r="B20" s="71" t="s">
        <v>675</v>
      </c>
      <c r="C20" s="16">
        <v>3012</v>
      </c>
      <c r="D20" s="107">
        <f t="shared" ref="D20:D21" si="6">SUM(G20/4)</f>
        <v>481.5</v>
      </c>
      <c r="E20" s="88">
        <f t="shared" si="4"/>
        <v>963</v>
      </c>
      <c r="F20" s="703">
        <f t="shared" ref="F20:F21" si="7">SUM(D20:E20)</f>
        <v>1444.5</v>
      </c>
      <c r="G20" s="89">
        <v>1926</v>
      </c>
    </row>
    <row r="21" spans="1:7" s="67" customFormat="1" ht="20.100000000000001" customHeight="1">
      <c r="A21" s="73"/>
      <c r="B21" s="71" t="s">
        <v>676</v>
      </c>
      <c r="C21" s="16">
        <v>3013</v>
      </c>
      <c r="D21" s="107">
        <f t="shared" si="6"/>
        <v>750</v>
      </c>
      <c r="E21" s="88">
        <f t="shared" si="4"/>
        <v>1500</v>
      </c>
      <c r="F21" s="703">
        <f t="shared" si="7"/>
        <v>2250</v>
      </c>
      <c r="G21" s="89">
        <v>3000</v>
      </c>
    </row>
    <row r="22" spans="1:7" s="67" customFormat="1" ht="20.100000000000001" customHeight="1">
      <c r="A22" s="73"/>
      <c r="B22" s="71" t="s">
        <v>764</v>
      </c>
      <c r="C22" s="16">
        <v>3014</v>
      </c>
      <c r="D22" s="107"/>
      <c r="E22" s="88"/>
      <c r="F22" s="703"/>
      <c r="G22" s="110"/>
    </row>
    <row r="23" spans="1:7" s="67" customFormat="1" ht="20.100000000000001" customHeight="1">
      <c r="A23" s="73"/>
      <c r="B23" s="71" t="s">
        <v>677</v>
      </c>
      <c r="C23" s="16">
        <v>3015</v>
      </c>
      <c r="D23" s="691">
        <f>SUM(D9-D14)</f>
        <v>3623.5</v>
      </c>
      <c r="E23" s="691">
        <f>SUM(E9-E14)</f>
        <v>7247</v>
      </c>
      <c r="F23" s="691">
        <f>SUM(F9-F14)</f>
        <v>10870.5</v>
      </c>
      <c r="G23" s="691">
        <f>SUM(G9-G14)</f>
        <v>14494</v>
      </c>
    </row>
    <row r="24" spans="1:7" s="67" customFormat="1" ht="20.100000000000001" customHeight="1">
      <c r="A24" s="73"/>
      <c r="B24" s="71" t="s">
        <v>678</v>
      </c>
      <c r="C24" s="16">
        <v>3016</v>
      </c>
      <c r="D24" s="88"/>
      <c r="E24" s="88"/>
      <c r="F24" s="703"/>
      <c r="G24" s="89"/>
    </row>
    <row r="25" spans="1:7" s="67" customFormat="1" ht="20.100000000000001" customHeight="1">
      <c r="A25" s="73"/>
      <c r="B25" s="72" t="s">
        <v>679</v>
      </c>
      <c r="C25" s="16"/>
      <c r="D25" s="88"/>
      <c r="E25" s="88"/>
      <c r="F25" s="703"/>
      <c r="G25" s="89"/>
    </row>
    <row r="26" spans="1:7" s="67" customFormat="1" ht="20.100000000000001" customHeight="1">
      <c r="A26" s="73"/>
      <c r="B26" s="360" t="s">
        <v>131</v>
      </c>
      <c r="C26" s="364">
        <v>3017</v>
      </c>
      <c r="D26" s="362">
        <v>0</v>
      </c>
      <c r="E26" s="859">
        <v>0</v>
      </c>
      <c r="F26" s="704">
        <v>0</v>
      </c>
      <c r="G26" s="363">
        <v>0</v>
      </c>
    </row>
    <row r="27" spans="1:7" s="67" customFormat="1" ht="20.100000000000001" customHeight="1">
      <c r="A27" s="73"/>
      <c r="B27" s="71" t="s">
        <v>680</v>
      </c>
      <c r="C27" s="16">
        <v>3018</v>
      </c>
      <c r="D27" s="88"/>
      <c r="E27" s="88"/>
      <c r="F27" s="703"/>
      <c r="G27" s="89"/>
    </row>
    <row r="28" spans="1:7" s="67" customFormat="1" ht="27.75" customHeight="1">
      <c r="A28" s="73"/>
      <c r="B28" s="71" t="s">
        <v>681</v>
      </c>
      <c r="C28" s="16">
        <v>3019</v>
      </c>
      <c r="D28" s="88"/>
      <c r="E28" s="88"/>
      <c r="F28" s="703"/>
      <c r="G28" s="89"/>
    </row>
    <row r="29" spans="1:7" s="67" customFormat="1" ht="20.100000000000001" customHeight="1">
      <c r="A29" s="73"/>
      <c r="B29" s="71" t="s">
        <v>682</v>
      </c>
      <c r="C29" s="16">
        <v>3020</v>
      </c>
      <c r="D29" s="88"/>
      <c r="E29" s="88"/>
      <c r="F29" s="703"/>
      <c r="G29" s="89"/>
    </row>
    <row r="30" spans="1:7" s="67" customFormat="1" ht="20.100000000000001" customHeight="1">
      <c r="A30" s="73"/>
      <c r="B30" s="71" t="s">
        <v>683</v>
      </c>
      <c r="C30" s="16">
        <v>3021</v>
      </c>
      <c r="D30" s="88"/>
      <c r="E30" s="88"/>
      <c r="F30" s="703"/>
      <c r="G30" s="89"/>
    </row>
    <row r="31" spans="1:7" s="67" customFormat="1" ht="20.100000000000001" customHeight="1">
      <c r="A31" s="73"/>
      <c r="B31" s="71" t="s">
        <v>32</v>
      </c>
      <c r="C31" s="16">
        <v>3022</v>
      </c>
      <c r="D31" s="88"/>
      <c r="E31" s="88"/>
      <c r="F31" s="703"/>
      <c r="G31" s="89"/>
    </row>
    <row r="32" spans="1:7" s="67" customFormat="1" ht="20.100000000000001" customHeight="1">
      <c r="A32" s="73"/>
      <c r="B32" s="360" t="s">
        <v>132</v>
      </c>
      <c r="C32" s="364">
        <v>3023</v>
      </c>
      <c r="D32" s="365">
        <v>1175</v>
      </c>
      <c r="E32" s="859">
        <v>2350</v>
      </c>
      <c r="F32" s="704">
        <v>3525</v>
      </c>
      <c r="G32" s="366">
        <v>4700</v>
      </c>
    </row>
    <row r="33" spans="1:7" s="67" customFormat="1" ht="20.100000000000001" customHeight="1">
      <c r="A33" s="73"/>
      <c r="B33" s="71" t="s">
        <v>684</v>
      </c>
      <c r="C33" s="16">
        <v>3024</v>
      </c>
      <c r="D33" s="88"/>
      <c r="E33" s="88"/>
      <c r="F33" s="703"/>
      <c r="G33" s="89"/>
    </row>
    <row r="34" spans="1:7" s="67" customFormat="1" ht="34.5" customHeight="1">
      <c r="A34" s="73"/>
      <c r="B34" s="71" t="s">
        <v>685</v>
      </c>
      <c r="C34" s="16">
        <v>3025</v>
      </c>
      <c r="D34" s="88">
        <v>1175</v>
      </c>
      <c r="E34" s="88">
        <v>2350</v>
      </c>
      <c r="F34" s="703">
        <v>3525</v>
      </c>
      <c r="G34" s="89">
        <v>4700</v>
      </c>
    </row>
    <row r="35" spans="1:7" s="67" customFormat="1" ht="20.100000000000001" customHeight="1">
      <c r="A35" s="73"/>
      <c r="B35" s="71" t="s">
        <v>686</v>
      </c>
      <c r="C35" s="16">
        <v>3026</v>
      </c>
      <c r="D35" s="107"/>
      <c r="E35" s="88"/>
      <c r="F35" s="703"/>
      <c r="G35" s="110"/>
    </row>
    <row r="36" spans="1:7" s="67" customFormat="1" ht="20.100000000000001" customHeight="1">
      <c r="A36" s="73"/>
      <c r="B36" s="71" t="s">
        <v>687</v>
      </c>
      <c r="C36" s="16">
        <v>3027</v>
      </c>
      <c r="D36" s="88"/>
      <c r="E36" s="88"/>
      <c r="F36" s="703"/>
      <c r="G36" s="89"/>
    </row>
    <row r="37" spans="1:7" s="67" customFormat="1" ht="20.100000000000001" customHeight="1">
      <c r="A37" s="73"/>
      <c r="B37" s="71" t="s">
        <v>688</v>
      </c>
      <c r="C37" s="16">
        <v>3028</v>
      </c>
      <c r="D37" s="88">
        <v>1175</v>
      </c>
      <c r="E37" s="88">
        <v>2350</v>
      </c>
      <c r="F37" s="703">
        <v>3525</v>
      </c>
      <c r="G37" s="89">
        <v>4700</v>
      </c>
    </row>
    <row r="38" spans="1:7" s="67" customFormat="1" ht="26.25" customHeight="1">
      <c r="A38" s="73"/>
      <c r="B38" s="72" t="s">
        <v>689</v>
      </c>
      <c r="C38" s="16"/>
      <c r="D38" s="88"/>
      <c r="E38" s="88"/>
      <c r="F38" s="703"/>
      <c r="G38" s="89"/>
    </row>
    <row r="39" spans="1:7" s="67" customFormat="1" ht="20.100000000000001" customHeight="1">
      <c r="A39" s="73"/>
      <c r="B39" s="360" t="s">
        <v>690</v>
      </c>
      <c r="C39" s="364">
        <v>3029</v>
      </c>
      <c r="D39" s="362">
        <v>0</v>
      </c>
      <c r="E39" s="859">
        <v>0</v>
      </c>
      <c r="F39" s="704">
        <v>0</v>
      </c>
      <c r="G39" s="363">
        <v>0</v>
      </c>
    </row>
    <row r="40" spans="1:7" s="67" customFormat="1" ht="20.100000000000001" customHeight="1">
      <c r="A40" s="73"/>
      <c r="B40" s="71" t="s">
        <v>33</v>
      </c>
      <c r="C40" s="16">
        <v>3030</v>
      </c>
      <c r="D40" s="88"/>
      <c r="E40" s="88"/>
      <c r="F40" s="703"/>
      <c r="G40" s="89"/>
    </row>
    <row r="41" spans="1:7" s="67" customFormat="1" ht="20.100000000000001" customHeight="1">
      <c r="A41" s="73"/>
      <c r="B41" s="71" t="s">
        <v>691</v>
      </c>
      <c r="C41" s="16">
        <v>3031</v>
      </c>
      <c r="D41" s="88"/>
      <c r="E41" s="88"/>
      <c r="F41" s="703"/>
      <c r="G41" s="89"/>
    </row>
    <row r="42" spans="1:7" s="67" customFormat="1" ht="20.100000000000001" customHeight="1">
      <c r="A42" s="73"/>
      <c r="B42" s="71" t="s">
        <v>692</v>
      </c>
      <c r="C42" s="16">
        <v>3032</v>
      </c>
      <c r="D42" s="88"/>
      <c r="E42" s="88"/>
      <c r="F42" s="703"/>
      <c r="G42" s="89"/>
    </row>
    <row r="43" spans="1:7" s="67" customFormat="1" ht="20.100000000000001" customHeight="1">
      <c r="A43" s="73"/>
      <c r="B43" s="71" t="s">
        <v>693</v>
      </c>
      <c r="C43" s="16">
        <v>3033</v>
      </c>
      <c r="D43" s="88"/>
      <c r="E43" s="88"/>
      <c r="F43" s="703"/>
      <c r="G43" s="89"/>
    </row>
    <row r="44" spans="1:7" s="67" customFormat="1" ht="20.100000000000001" customHeight="1">
      <c r="A44" s="73"/>
      <c r="B44" s="71" t="s">
        <v>694</v>
      </c>
      <c r="C44" s="16">
        <v>3034</v>
      </c>
      <c r="D44" s="88"/>
      <c r="E44" s="88"/>
      <c r="F44" s="703"/>
      <c r="G44" s="89"/>
    </row>
    <row r="45" spans="1:7" s="67" customFormat="1" ht="20.100000000000001" customHeight="1">
      <c r="A45" s="73"/>
      <c r="B45" s="71" t="s">
        <v>695</v>
      </c>
      <c r="C45" s="16">
        <v>3035</v>
      </c>
      <c r="D45" s="88"/>
      <c r="E45" s="88"/>
      <c r="F45" s="703"/>
      <c r="G45" s="89"/>
    </row>
    <row r="46" spans="1:7" s="67" customFormat="1" ht="20.100000000000001" customHeight="1">
      <c r="A46" s="73"/>
      <c r="B46" s="71" t="s">
        <v>765</v>
      </c>
      <c r="C46" s="16">
        <v>3036</v>
      </c>
      <c r="D46" s="88"/>
      <c r="E46" s="88"/>
      <c r="F46" s="703"/>
      <c r="G46" s="89"/>
    </row>
    <row r="47" spans="1:7" s="67" customFormat="1" ht="20.100000000000001" customHeight="1">
      <c r="A47" s="73"/>
      <c r="B47" s="360" t="s">
        <v>696</v>
      </c>
      <c r="C47" s="364">
        <v>3037</v>
      </c>
      <c r="D47" s="362">
        <v>1250</v>
      </c>
      <c r="E47" s="859">
        <v>2500</v>
      </c>
      <c r="F47" s="704">
        <v>3750</v>
      </c>
      <c r="G47" s="363">
        <v>5000</v>
      </c>
    </row>
    <row r="48" spans="1:7" s="67" customFormat="1" ht="20.100000000000001" customHeight="1">
      <c r="A48" s="73"/>
      <c r="B48" s="71" t="s">
        <v>697</v>
      </c>
      <c r="C48" s="16">
        <v>3038</v>
      </c>
      <c r="D48" s="88"/>
      <c r="E48" s="88"/>
      <c r="F48" s="703"/>
      <c r="G48" s="89"/>
    </row>
    <row r="49" spans="1:7" s="67" customFormat="1" ht="20.100000000000001" customHeight="1">
      <c r="A49" s="73"/>
      <c r="B49" s="71" t="s">
        <v>691</v>
      </c>
      <c r="C49" s="16">
        <v>3039</v>
      </c>
      <c r="D49" s="88">
        <v>1250</v>
      </c>
      <c r="E49" s="88">
        <v>2500</v>
      </c>
      <c r="F49" s="703">
        <v>3750</v>
      </c>
      <c r="G49" s="89">
        <v>5000</v>
      </c>
    </row>
    <row r="50" spans="1:7" s="67" customFormat="1" ht="20.100000000000001" customHeight="1">
      <c r="A50" s="73"/>
      <c r="B50" s="71" t="s">
        <v>692</v>
      </c>
      <c r="C50" s="16">
        <v>3040</v>
      </c>
      <c r="D50" s="88"/>
      <c r="E50" s="88"/>
      <c r="F50" s="703"/>
      <c r="G50" s="89"/>
    </row>
    <row r="51" spans="1:7" s="67" customFormat="1" ht="20.100000000000001" customHeight="1">
      <c r="A51" s="73"/>
      <c r="B51" s="71" t="s">
        <v>693</v>
      </c>
      <c r="C51" s="16">
        <v>3041</v>
      </c>
      <c r="D51" s="108"/>
      <c r="E51" s="88"/>
      <c r="F51" s="703"/>
      <c r="G51" s="109"/>
    </row>
    <row r="52" spans="1:7" s="67" customFormat="1" ht="20.100000000000001" customHeight="1">
      <c r="A52" s="73"/>
      <c r="B52" s="71" t="s">
        <v>694</v>
      </c>
      <c r="C52" s="53">
        <v>3042</v>
      </c>
      <c r="D52" s="88"/>
      <c r="E52" s="88"/>
      <c r="F52" s="703"/>
      <c r="G52" s="89"/>
    </row>
    <row r="53" spans="1:7" s="67" customFormat="1" ht="20.100000000000001" customHeight="1">
      <c r="A53" s="73"/>
      <c r="B53" s="71" t="s">
        <v>698</v>
      </c>
      <c r="C53" s="53">
        <v>3043</v>
      </c>
      <c r="D53" s="88"/>
      <c r="E53" s="88"/>
      <c r="F53" s="703"/>
      <c r="G53" s="89"/>
    </row>
    <row r="54" spans="1:7" s="67" customFormat="1" ht="20.100000000000001" customHeight="1">
      <c r="A54" s="73"/>
      <c r="B54" s="71" t="s">
        <v>699</v>
      </c>
      <c r="C54" s="53">
        <v>3044</v>
      </c>
      <c r="D54" s="88"/>
      <c r="E54" s="88"/>
      <c r="F54" s="703"/>
      <c r="G54" s="89"/>
    </row>
    <row r="55" spans="1:7" s="67" customFormat="1" ht="20.100000000000001" customHeight="1">
      <c r="A55" s="73"/>
      <c r="B55" s="71" t="s">
        <v>700</v>
      </c>
      <c r="C55" s="53">
        <v>3045</v>
      </c>
      <c r="D55" s="88"/>
      <c r="E55" s="88"/>
      <c r="F55" s="703"/>
      <c r="G55" s="89"/>
    </row>
    <row r="56" spans="1:7" s="67" customFormat="1" ht="20.100000000000001" customHeight="1">
      <c r="A56" s="73"/>
      <c r="B56" s="71" t="s">
        <v>701</v>
      </c>
      <c r="C56" s="53">
        <v>3046</v>
      </c>
      <c r="D56" s="88"/>
      <c r="E56" s="88"/>
      <c r="F56" s="703"/>
      <c r="G56" s="89"/>
    </row>
    <row r="57" spans="1:7" s="67" customFormat="1" ht="20.100000000000001" customHeight="1">
      <c r="A57" s="73"/>
      <c r="B57" s="71" t="s">
        <v>702</v>
      </c>
      <c r="C57" s="53">
        <v>3047</v>
      </c>
      <c r="D57" s="88">
        <v>1250</v>
      </c>
      <c r="E57" s="88">
        <v>2500</v>
      </c>
      <c r="F57" s="703">
        <v>3750</v>
      </c>
      <c r="G57" s="89">
        <v>5000</v>
      </c>
    </row>
    <row r="58" spans="1:7" s="67" customFormat="1" ht="20.100000000000001" customHeight="1">
      <c r="A58" s="73"/>
      <c r="B58" s="72" t="s">
        <v>703</v>
      </c>
      <c r="C58" s="53">
        <v>3048</v>
      </c>
      <c r="D58" s="88">
        <f t="shared" ref="D58:F58" si="8">SUM(D9+D26+D39)</f>
        <v>81200</v>
      </c>
      <c r="E58" s="88">
        <f t="shared" si="8"/>
        <v>162400</v>
      </c>
      <c r="F58" s="691">
        <f t="shared" si="8"/>
        <v>243600</v>
      </c>
      <c r="G58" s="691">
        <f>SUM(G9+G26+G39)</f>
        <v>324800</v>
      </c>
    </row>
    <row r="59" spans="1:7" s="67" customFormat="1" ht="20.100000000000001" customHeight="1">
      <c r="A59" s="73"/>
      <c r="B59" s="72" t="s">
        <v>704</v>
      </c>
      <c r="C59" s="53">
        <v>3049</v>
      </c>
      <c r="D59" s="88">
        <f t="shared" ref="D59:F59" si="9">SUM(D14+D32+D47)</f>
        <v>80001.5</v>
      </c>
      <c r="E59" s="88">
        <f t="shared" si="9"/>
        <v>160003</v>
      </c>
      <c r="F59" s="691">
        <f t="shared" si="9"/>
        <v>240004.5</v>
      </c>
      <c r="G59" s="691">
        <f>SUM(G14+G32+G47)</f>
        <v>320006</v>
      </c>
    </row>
    <row r="60" spans="1:7" s="67" customFormat="1" ht="20.100000000000001" customHeight="1">
      <c r="A60" s="73"/>
      <c r="B60" s="360" t="s">
        <v>705</v>
      </c>
      <c r="C60" s="367">
        <v>3050</v>
      </c>
      <c r="D60" s="859">
        <f t="shared" ref="D60:F60" si="10">SUM(D58-D59)</f>
        <v>1198.5</v>
      </c>
      <c r="E60" s="859">
        <f t="shared" si="10"/>
        <v>2397</v>
      </c>
      <c r="F60" s="692">
        <f t="shared" si="10"/>
        <v>3595.5</v>
      </c>
      <c r="G60" s="692">
        <f>SUM(G58-G59)</f>
        <v>4794</v>
      </c>
    </row>
    <row r="61" spans="1:7" s="67" customFormat="1" ht="20.100000000000001" customHeight="1">
      <c r="A61" s="73"/>
      <c r="B61" s="360" t="s">
        <v>706</v>
      </c>
      <c r="C61" s="367">
        <v>3051</v>
      </c>
      <c r="D61" s="368"/>
      <c r="E61" s="859"/>
      <c r="F61" s="704"/>
      <c r="G61" s="369"/>
    </row>
    <row r="62" spans="1:7" s="67" customFormat="1" ht="20.100000000000001" customHeight="1">
      <c r="A62" s="73"/>
      <c r="B62" s="360" t="s">
        <v>707</v>
      </c>
      <c r="C62" s="367">
        <v>3052</v>
      </c>
      <c r="D62" s="859">
        <v>10000</v>
      </c>
      <c r="E62" s="859">
        <v>10000</v>
      </c>
      <c r="F62" s="704">
        <v>10000</v>
      </c>
      <c r="G62" s="862">
        <v>10000</v>
      </c>
    </row>
    <row r="63" spans="1:7" s="67" customFormat="1" ht="24" customHeight="1">
      <c r="A63" s="73"/>
      <c r="B63" s="72" t="s">
        <v>708</v>
      </c>
      <c r="C63" s="53">
        <v>3053</v>
      </c>
      <c r="D63" s="87"/>
      <c r="E63" s="88"/>
      <c r="F63" s="703"/>
      <c r="G63" s="113"/>
    </row>
    <row r="64" spans="1:7" s="67" customFormat="1" ht="24" customHeight="1">
      <c r="A64" s="73"/>
      <c r="B64" s="72" t="s">
        <v>789</v>
      </c>
      <c r="C64" s="53">
        <v>3054</v>
      </c>
      <c r="D64" s="87"/>
      <c r="E64" s="88"/>
      <c r="F64" s="703"/>
      <c r="G64" s="113"/>
    </row>
    <row r="65" spans="2:7" s="67" customFormat="1" ht="20.100000000000001" customHeight="1">
      <c r="B65" s="370" t="s">
        <v>709</v>
      </c>
      <c r="C65" s="965">
        <v>3055</v>
      </c>
      <c r="D65" s="890">
        <f t="shared" ref="D65:F65" si="11">SUM(D60+D62)</f>
        <v>11198.5</v>
      </c>
      <c r="E65" s="890">
        <f t="shared" si="11"/>
        <v>12397</v>
      </c>
      <c r="F65" s="890">
        <f t="shared" si="11"/>
        <v>13595.5</v>
      </c>
      <c r="G65" s="890">
        <f>SUM(G60+G62)</f>
        <v>14794</v>
      </c>
    </row>
    <row r="66" spans="2:7" s="67" customFormat="1" ht="13.5" customHeight="1" thickBot="1">
      <c r="B66" s="371" t="s">
        <v>710</v>
      </c>
      <c r="C66" s="966"/>
      <c r="D66" s="891"/>
      <c r="E66" s="891"/>
      <c r="F66" s="891"/>
      <c r="G66" s="891"/>
    </row>
    <row r="67" spans="2:7">
      <c r="B67" s="52"/>
    </row>
    <row r="68" spans="2:7">
      <c r="B68" s="5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>
    <tabColor theme="6" tint="0.59999389629810485"/>
  </sheetPr>
  <dimension ref="B1:J23"/>
  <sheetViews>
    <sheetView showGridLines="0" zoomScale="85" zoomScaleNormal="85" workbookViewId="0">
      <selection activeCell="G15" sqref="G15"/>
    </sheetView>
  </sheetViews>
  <sheetFormatPr defaultRowHeight="15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>
      <c r="B1" s="115"/>
      <c r="C1" s="115"/>
      <c r="D1" s="115"/>
      <c r="E1" s="115"/>
      <c r="F1" s="115"/>
      <c r="G1" s="142" t="s">
        <v>360</v>
      </c>
    </row>
    <row r="2" spans="2:10" ht="15.75">
      <c r="B2" s="115"/>
      <c r="C2" s="115"/>
      <c r="D2" s="115"/>
      <c r="E2" s="115"/>
      <c r="F2" s="115"/>
    </row>
    <row r="5" spans="2:10" ht="22.5" customHeight="1">
      <c r="B5" s="972" t="s">
        <v>222</v>
      </c>
      <c r="C5" s="972"/>
      <c r="D5" s="972"/>
      <c r="E5" s="972"/>
      <c r="F5" s="972"/>
      <c r="G5" s="972"/>
      <c r="H5" s="116"/>
      <c r="I5" s="116"/>
    </row>
    <row r="6" spans="2:10" ht="15.75">
      <c r="G6" s="69"/>
      <c r="H6" s="69"/>
      <c r="I6" s="69"/>
    </row>
    <row r="7" spans="2:10" ht="15.75" thickBot="1">
      <c r="G7" s="114" t="s">
        <v>46</v>
      </c>
    </row>
    <row r="8" spans="2:10" s="117" customFormat="1" ht="18" customHeight="1">
      <c r="B8" s="973" t="s">
        <v>840</v>
      </c>
      <c r="C8" s="974"/>
      <c r="D8" s="974"/>
      <c r="E8" s="974"/>
      <c r="F8" s="974"/>
      <c r="G8" s="975"/>
      <c r="J8" s="118"/>
    </row>
    <row r="9" spans="2:10" s="117" customFormat="1" ht="21.75" customHeight="1" thickBot="1">
      <c r="B9" s="976"/>
      <c r="C9" s="977"/>
      <c r="D9" s="977"/>
      <c r="E9" s="977"/>
      <c r="F9" s="977"/>
      <c r="G9" s="978"/>
    </row>
    <row r="10" spans="2:10" s="117" customFormat="1" ht="60.75" customHeight="1">
      <c r="B10" s="350" t="s">
        <v>223</v>
      </c>
      <c r="C10" s="354" t="s">
        <v>24</v>
      </c>
      <c r="D10" s="354" t="s">
        <v>224</v>
      </c>
      <c r="E10" s="354" t="s">
        <v>391</v>
      </c>
      <c r="F10" s="354" t="s">
        <v>225</v>
      </c>
      <c r="G10" s="355" t="s">
        <v>390</v>
      </c>
    </row>
    <row r="11" spans="2:10" s="117" customFormat="1" ht="17.25" customHeight="1" thickBot="1">
      <c r="B11" s="119"/>
      <c r="C11" s="141">
        <v>1</v>
      </c>
      <c r="D11" s="141">
        <v>2</v>
      </c>
      <c r="E11" s="141">
        <v>3</v>
      </c>
      <c r="F11" s="141" t="s">
        <v>226</v>
      </c>
      <c r="G11" s="120">
        <v>5</v>
      </c>
    </row>
    <row r="12" spans="2:10" s="117" customFormat="1" ht="33" customHeight="1">
      <c r="B12" s="121" t="s">
        <v>227</v>
      </c>
      <c r="C12" s="103">
        <v>21000000</v>
      </c>
      <c r="D12" s="103">
        <v>14000000</v>
      </c>
      <c r="E12" s="103">
        <v>14000000</v>
      </c>
      <c r="F12" s="122">
        <v>0</v>
      </c>
      <c r="G12" s="123">
        <v>0</v>
      </c>
    </row>
    <row r="13" spans="2:10" s="117" customFormat="1" ht="33" customHeight="1">
      <c r="B13" s="124" t="s">
        <v>228</v>
      </c>
      <c r="C13" s="83"/>
      <c r="D13" s="83"/>
      <c r="E13" s="83"/>
      <c r="F13" s="83"/>
      <c r="G13" s="125"/>
    </row>
    <row r="14" spans="2:10" s="117" customFormat="1" ht="33" customHeight="1" thickBot="1">
      <c r="B14" s="126" t="s">
        <v>21</v>
      </c>
      <c r="C14" s="85">
        <v>21000000</v>
      </c>
      <c r="D14" s="85">
        <v>14000000</v>
      </c>
      <c r="E14" s="85">
        <v>14000000</v>
      </c>
      <c r="F14" s="85">
        <v>0</v>
      </c>
      <c r="G14" s="127">
        <v>0</v>
      </c>
    </row>
    <row r="15" spans="2:10" s="117" customFormat="1" ht="42.75" customHeight="1" thickBot="1">
      <c r="B15" s="128"/>
      <c r="C15" s="129"/>
      <c r="D15" s="2"/>
      <c r="E15" s="130"/>
      <c r="F15" s="131" t="s">
        <v>46</v>
      </c>
      <c r="G15" s="131"/>
    </row>
    <row r="16" spans="2:10" s="117" customFormat="1" ht="33" customHeight="1">
      <c r="B16" s="979" t="s">
        <v>841</v>
      </c>
      <c r="C16" s="980"/>
      <c r="D16" s="980"/>
      <c r="E16" s="980"/>
      <c r="F16" s="981"/>
      <c r="G16" s="132"/>
      <c r="H16" s="133"/>
    </row>
    <row r="17" spans="2:8" s="117" customFormat="1" ht="18.75" thickBot="1">
      <c r="B17" s="351"/>
      <c r="C17" s="352" t="s">
        <v>229</v>
      </c>
      <c r="D17" s="352" t="s">
        <v>230</v>
      </c>
      <c r="E17" s="352" t="s">
        <v>231</v>
      </c>
      <c r="F17" s="353" t="s">
        <v>232</v>
      </c>
      <c r="G17" s="134"/>
    </row>
    <row r="18" spans="2:8" s="117" customFormat="1" ht="33" customHeight="1">
      <c r="B18" s="121" t="s">
        <v>227</v>
      </c>
      <c r="C18" s="122">
        <v>4700000</v>
      </c>
      <c r="D18" s="122">
        <v>9400000</v>
      </c>
      <c r="E18" s="122">
        <v>14100000</v>
      </c>
      <c r="F18" s="135">
        <v>18800000</v>
      </c>
      <c r="G18" s="136"/>
    </row>
    <row r="19" spans="2:8" ht="33" customHeight="1">
      <c r="B19" s="137" t="s">
        <v>228</v>
      </c>
      <c r="C19" s="83"/>
      <c r="D19" s="83"/>
      <c r="E19" s="104"/>
      <c r="F19" s="84"/>
      <c r="G19" s="136"/>
      <c r="H19" s="136"/>
    </row>
    <row r="20" spans="2:8" ht="33" customHeight="1" thickBot="1">
      <c r="B20" s="126" t="s">
        <v>21</v>
      </c>
      <c r="C20" s="85">
        <v>4700000</v>
      </c>
      <c r="D20" s="138">
        <v>9400000</v>
      </c>
      <c r="E20" s="139">
        <v>14100000</v>
      </c>
      <c r="F20" s="86">
        <v>18800000</v>
      </c>
      <c r="G20" s="136"/>
      <c r="H20" s="136"/>
    </row>
    <row r="21" spans="2:8" ht="33" customHeight="1">
      <c r="G21" s="114"/>
    </row>
    <row r="22" spans="2:8" ht="18.75" customHeight="1">
      <c r="B22" s="971" t="s">
        <v>807</v>
      </c>
      <c r="C22" s="971"/>
      <c r="D22" s="971"/>
      <c r="E22" s="971"/>
      <c r="F22" s="971"/>
      <c r="G22" s="971"/>
    </row>
    <row r="23" spans="2:8" ht="18.75" customHeight="1">
      <c r="B23" s="140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theme="6" tint="0.59999389629810485"/>
  </sheetPr>
  <dimension ref="B1:W96"/>
  <sheetViews>
    <sheetView showGridLines="0" topLeftCell="A19" zoomScale="70" zoomScaleNormal="70" workbookViewId="0">
      <selection activeCell="E35" sqref="E35"/>
    </sheetView>
  </sheetViews>
  <sheetFormatPr defaultRowHeight="15"/>
  <cols>
    <col min="1" max="1" width="4" style="143" customWidth="1"/>
    <col min="2" max="2" width="7.7109375" style="143" customWidth="1"/>
    <col min="3" max="3" width="73.7109375" style="143" customWidth="1"/>
    <col min="4" max="9" width="20.7109375" style="143" customWidth="1"/>
    <col min="10" max="10" width="12.28515625" style="143" customWidth="1"/>
    <col min="11" max="11" width="13.42578125" style="143" customWidth="1"/>
    <col min="12" max="12" width="11.28515625" style="143" customWidth="1"/>
    <col min="13" max="13" width="12.42578125" style="143" customWidth="1"/>
    <col min="14" max="14" width="14.42578125" style="143" customWidth="1"/>
    <col min="15" max="15" width="15.140625" style="143" customWidth="1"/>
    <col min="16" max="16" width="11.28515625" style="143" customWidth="1"/>
    <col min="17" max="17" width="13.140625" style="143" customWidth="1"/>
    <col min="18" max="18" width="13" style="143" customWidth="1"/>
    <col min="19" max="19" width="14.140625" style="143" customWidth="1"/>
    <col min="20" max="20" width="26.5703125" style="143" customWidth="1"/>
    <col min="21" max="16384" width="9.140625" style="143"/>
  </cols>
  <sheetData>
    <row r="1" spans="2:23" ht="18">
      <c r="I1" s="164" t="s">
        <v>359</v>
      </c>
    </row>
    <row r="3" spans="2:23" ht="18">
      <c r="B3" s="988" t="s">
        <v>45</v>
      </c>
      <c r="C3" s="988"/>
      <c r="D3" s="988"/>
      <c r="E3" s="988"/>
      <c r="F3" s="988"/>
      <c r="G3" s="988"/>
      <c r="H3" s="988"/>
      <c r="I3" s="988"/>
    </row>
    <row r="4" spans="2:23" ht="16.5" thickBot="1">
      <c r="C4" s="144"/>
      <c r="D4" s="144"/>
      <c r="E4" s="144"/>
      <c r="F4" s="144"/>
      <c r="G4" s="144"/>
      <c r="H4" s="144"/>
      <c r="I4" s="145" t="s">
        <v>46</v>
      </c>
    </row>
    <row r="5" spans="2:23" ht="25.5" customHeight="1">
      <c r="B5" s="993" t="s">
        <v>255</v>
      </c>
      <c r="C5" s="999" t="s">
        <v>48</v>
      </c>
      <c r="D5" s="997" t="s">
        <v>842</v>
      </c>
      <c r="E5" s="991" t="s">
        <v>843</v>
      </c>
      <c r="F5" s="989" t="s">
        <v>844</v>
      </c>
      <c r="G5" s="983" t="s">
        <v>833</v>
      </c>
      <c r="H5" s="983" t="s">
        <v>834</v>
      </c>
      <c r="I5" s="985" t="s">
        <v>839</v>
      </c>
      <c r="J5" s="987"/>
      <c r="K5" s="165"/>
      <c r="L5" s="987"/>
      <c r="M5" s="982"/>
      <c r="N5" s="987"/>
      <c r="O5" s="982"/>
      <c r="P5" s="987"/>
      <c r="Q5" s="982"/>
      <c r="R5" s="982"/>
      <c r="S5" s="982"/>
      <c r="T5" s="147"/>
      <c r="U5" s="147"/>
      <c r="V5" s="147"/>
      <c r="W5" s="147"/>
    </row>
    <row r="6" spans="2:23" ht="36.75" customHeight="1" thickBot="1">
      <c r="B6" s="994"/>
      <c r="C6" s="1000"/>
      <c r="D6" s="998"/>
      <c r="E6" s="992"/>
      <c r="F6" s="990"/>
      <c r="G6" s="984"/>
      <c r="H6" s="984"/>
      <c r="I6" s="986"/>
      <c r="J6" s="987"/>
      <c r="K6" s="166"/>
      <c r="L6" s="987"/>
      <c r="M6" s="987"/>
      <c r="N6" s="987"/>
      <c r="O6" s="982"/>
      <c r="P6" s="987"/>
      <c r="Q6" s="982"/>
      <c r="R6" s="982"/>
      <c r="S6" s="982"/>
      <c r="T6" s="147"/>
      <c r="U6" s="147"/>
      <c r="V6" s="147"/>
      <c r="W6" s="147"/>
    </row>
    <row r="7" spans="2:23" ht="36" customHeight="1">
      <c r="B7" s="148" t="s">
        <v>83</v>
      </c>
      <c r="C7" s="149" t="s">
        <v>114</v>
      </c>
      <c r="D7" s="224">
        <v>47035915</v>
      </c>
      <c r="E7" s="853">
        <v>34217573</v>
      </c>
      <c r="F7" s="150">
        <f>SUM(I7/4)</f>
        <v>12005032</v>
      </c>
      <c r="G7" s="151">
        <f>SUM(I7/2)</f>
        <v>24010064</v>
      </c>
      <c r="H7" s="151">
        <f>SUM(F7:G7)</f>
        <v>36015096</v>
      </c>
      <c r="I7" s="224">
        <v>48020128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</row>
    <row r="8" spans="2:23" ht="36" customHeight="1">
      <c r="B8" s="152" t="s">
        <v>84</v>
      </c>
      <c r="C8" s="153" t="s">
        <v>115</v>
      </c>
      <c r="D8" s="231">
        <v>52404113</v>
      </c>
      <c r="E8" s="155">
        <v>47246245</v>
      </c>
      <c r="F8" s="150">
        <f t="shared" ref="F8:F9" si="0">SUM(I8/4)</f>
        <v>13374420.5</v>
      </c>
      <c r="G8" s="151">
        <f t="shared" ref="G8:G9" si="1">SUM(I8/2)</f>
        <v>26748841</v>
      </c>
      <c r="H8" s="151">
        <f t="shared" ref="H8:H9" si="2">SUM(F8:G8)</f>
        <v>40123261.5</v>
      </c>
      <c r="I8" s="231">
        <v>53497682</v>
      </c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pans="2:23" ht="36" customHeight="1">
      <c r="B9" s="152" t="s">
        <v>85</v>
      </c>
      <c r="C9" s="153" t="s">
        <v>116</v>
      </c>
      <c r="D9" s="231">
        <v>60343336</v>
      </c>
      <c r="E9" s="155">
        <v>54430832</v>
      </c>
      <c r="F9" s="150">
        <f t="shared" si="0"/>
        <v>15400645.25</v>
      </c>
      <c r="G9" s="151">
        <f t="shared" si="1"/>
        <v>30801290.5</v>
      </c>
      <c r="H9" s="151">
        <f t="shared" si="2"/>
        <v>46201935.75</v>
      </c>
      <c r="I9" s="231">
        <v>61602581</v>
      </c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pans="2:23" ht="36" customHeight="1">
      <c r="B10" s="152" t="s">
        <v>86</v>
      </c>
      <c r="C10" s="153" t="s">
        <v>117</v>
      </c>
      <c r="D10" s="231">
        <v>35</v>
      </c>
      <c r="E10" s="155">
        <v>34</v>
      </c>
      <c r="F10" s="154">
        <v>34</v>
      </c>
      <c r="G10" s="156">
        <v>34</v>
      </c>
      <c r="H10" s="156">
        <v>34</v>
      </c>
      <c r="I10" s="231">
        <v>34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pans="2:23" ht="36" customHeight="1">
      <c r="B11" s="152" t="s">
        <v>118</v>
      </c>
      <c r="C11" s="157" t="s">
        <v>119</v>
      </c>
      <c r="D11" s="231">
        <v>32</v>
      </c>
      <c r="E11" s="155">
        <v>32</v>
      </c>
      <c r="F11" s="154">
        <v>32</v>
      </c>
      <c r="G11" s="156">
        <v>32</v>
      </c>
      <c r="H11" s="156">
        <v>32</v>
      </c>
      <c r="I11" s="231">
        <v>32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pans="2:23" ht="36" customHeight="1">
      <c r="B12" s="152" t="s">
        <v>120</v>
      </c>
      <c r="C12" s="157" t="s">
        <v>121</v>
      </c>
      <c r="D12" s="231">
        <v>3</v>
      </c>
      <c r="E12" s="155">
        <v>2</v>
      </c>
      <c r="F12" s="154">
        <v>2</v>
      </c>
      <c r="G12" s="156">
        <v>2</v>
      </c>
      <c r="H12" s="156">
        <v>2</v>
      </c>
      <c r="I12" s="231">
        <v>2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pans="2:23" ht="36" customHeight="1">
      <c r="B13" s="152" t="s">
        <v>75</v>
      </c>
      <c r="C13" s="158" t="s">
        <v>50</v>
      </c>
      <c r="D13" s="231">
        <v>1200000</v>
      </c>
      <c r="E13" s="155">
        <v>0</v>
      </c>
      <c r="F13" s="154">
        <v>300000</v>
      </c>
      <c r="G13" s="156">
        <v>600000</v>
      </c>
      <c r="H13" s="156">
        <v>9000000</v>
      </c>
      <c r="I13" s="231">
        <v>1200000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pans="2:23" ht="36" customHeight="1">
      <c r="B14" s="152" t="s">
        <v>76</v>
      </c>
      <c r="C14" s="158" t="s">
        <v>221</v>
      </c>
      <c r="D14" s="231">
        <v>3</v>
      </c>
      <c r="E14" s="155">
        <v>0</v>
      </c>
      <c r="F14" s="154">
        <v>3</v>
      </c>
      <c r="G14" s="156">
        <v>3</v>
      </c>
      <c r="H14" s="156">
        <v>3</v>
      </c>
      <c r="I14" s="231">
        <v>3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pans="2:23" ht="36" customHeight="1">
      <c r="B15" s="152" t="s">
        <v>77</v>
      </c>
      <c r="C15" s="158" t="s">
        <v>51</v>
      </c>
      <c r="D15" s="231"/>
      <c r="E15" s="155"/>
      <c r="F15" s="154"/>
      <c r="G15" s="156"/>
      <c r="H15" s="156"/>
      <c r="I15" s="231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pans="2:23" ht="36" customHeight="1">
      <c r="B16" s="152" t="s">
        <v>122</v>
      </c>
      <c r="C16" s="158" t="s">
        <v>234</v>
      </c>
      <c r="D16" s="231"/>
      <c r="E16" s="155"/>
      <c r="F16" s="154"/>
      <c r="G16" s="156"/>
      <c r="H16" s="156"/>
      <c r="I16" s="231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pans="2:23" ht="36" customHeight="1">
      <c r="B17" s="152" t="s">
        <v>78</v>
      </c>
      <c r="C17" s="153" t="s">
        <v>52</v>
      </c>
      <c r="D17" s="231">
        <v>1300000</v>
      </c>
      <c r="E17" s="155">
        <v>665275</v>
      </c>
      <c r="F17" s="154">
        <v>325000</v>
      </c>
      <c r="G17" s="156">
        <v>650000</v>
      </c>
      <c r="H17" s="156">
        <v>975000</v>
      </c>
      <c r="I17" s="231">
        <v>1300000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2:23" ht="36" customHeight="1">
      <c r="B18" s="152" t="s">
        <v>79</v>
      </c>
      <c r="C18" s="159" t="s">
        <v>220</v>
      </c>
      <c r="D18" s="231">
        <v>5</v>
      </c>
      <c r="E18" s="155">
        <v>1</v>
      </c>
      <c r="F18" s="154">
        <v>5</v>
      </c>
      <c r="G18" s="156">
        <v>5</v>
      </c>
      <c r="H18" s="156">
        <v>5</v>
      </c>
      <c r="I18" s="231">
        <v>5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2:23" ht="36" customHeight="1">
      <c r="B19" s="152" t="s">
        <v>80</v>
      </c>
      <c r="C19" s="153" t="s">
        <v>53</v>
      </c>
      <c r="D19" s="231">
        <v>1100000</v>
      </c>
      <c r="E19" s="155">
        <v>0</v>
      </c>
      <c r="F19" s="154">
        <v>275000</v>
      </c>
      <c r="G19" s="156">
        <v>550000</v>
      </c>
      <c r="H19" s="156">
        <v>825000</v>
      </c>
      <c r="I19" s="231">
        <v>1100000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2:23" ht="36" customHeight="1">
      <c r="B20" s="152" t="s">
        <v>81</v>
      </c>
      <c r="C20" s="158" t="s">
        <v>233</v>
      </c>
      <c r="D20" s="231">
        <v>1</v>
      </c>
      <c r="E20" s="155">
        <v>0</v>
      </c>
      <c r="F20" s="154">
        <v>1</v>
      </c>
      <c r="G20" s="156">
        <v>1</v>
      </c>
      <c r="H20" s="156">
        <v>1</v>
      </c>
      <c r="I20" s="231">
        <v>1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pans="2:23" ht="36" customHeight="1">
      <c r="B21" s="152" t="s">
        <v>109</v>
      </c>
      <c r="C21" s="153" t="s">
        <v>92</v>
      </c>
      <c r="D21" s="231"/>
      <c r="E21" s="155"/>
      <c r="F21" s="154"/>
      <c r="G21" s="156"/>
      <c r="H21" s="156"/>
      <c r="I21" s="231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spans="2:23" ht="36" customHeight="1">
      <c r="B22" s="152" t="s">
        <v>38</v>
      </c>
      <c r="C22" s="153" t="s">
        <v>236</v>
      </c>
      <c r="D22" s="231"/>
      <c r="E22" s="155"/>
      <c r="F22" s="154"/>
      <c r="G22" s="156"/>
      <c r="H22" s="156"/>
      <c r="I22" s="231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spans="2:23" ht="36" customHeight="1">
      <c r="B23" s="152" t="s">
        <v>110</v>
      </c>
      <c r="C23" s="153" t="s">
        <v>342</v>
      </c>
      <c r="D23" s="231">
        <v>1200000</v>
      </c>
      <c r="E23" s="155">
        <v>1111111</v>
      </c>
      <c r="F23" s="154">
        <v>300000</v>
      </c>
      <c r="G23" s="156">
        <v>600000</v>
      </c>
      <c r="H23" s="156">
        <v>900000</v>
      </c>
      <c r="I23" s="231">
        <v>1200000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pans="2:23" ht="36" customHeight="1">
      <c r="B24" s="152" t="s">
        <v>123</v>
      </c>
      <c r="C24" s="153" t="s">
        <v>341</v>
      </c>
      <c r="D24" s="231">
        <v>3</v>
      </c>
      <c r="E24" s="155">
        <v>3</v>
      </c>
      <c r="F24" s="154">
        <v>3</v>
      </c>
      <c r="G24" s="156">
        <v>3</v>
      </c>
      <c r="H24" s="156">
        <v>3</v>
      </c>
      <c r="I24" s="231">
        <v>3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spans="2:23" ht="36" customHeight="1">
      <c r="B25" s="152" t="s">
        <v>124</v>
      </c>
      <c r="C25" s="153" t="s">
        <v>200</v>
      </c>
      <c r="D25" s="231"/>
      <c r="E25" s="155"/>
      <c r="F25" s="154"/>
      <c r="G25" s="156"/>
      <c r="H25" s="156"/>
      <c r="I25" s="231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2:23" ht="36" customHeight="1">
      <c r="B26" s="152" t="s">
        <v>125</v>
      </c>
      <c r="C26" s="153" t="s">
        <v>235</v>
      </c>
      <c r="D26" s="231"/>
      <c r="E26" s="155"/>
      <c r="F26" s="154"/>
      <c r="G26" s="156"/>
      <c r="H26" s="156"/>
      <c r="I26" s="231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2:23" ht="36" customHeight="1">
      <c r="B27" s="152" t="s">
        <v>126</v>
      </c>
      <c r="C27" s="153" t="s">
        <v>54</v>
      </c>
      <c r="D27" s="231">
        <v>1150000</v>
      </c>
      <c r="E27" s="155">
        <v>768530</v>
      </c>
      <c r="F27" s="154">
        <v>287500</v>
      </c>
      <c r="G27" s="156">
        <v>575000</v>
      </c>
      <c r="H27" s="156">
        <v>862500</v>
      </c>
      <c r="I27" s="231">
        <v>1150000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pans="2:23" ht="36" customHeight="1">
      <c r="B28" s="152" t="s">
        <v>127</v>
      </c>
      <c r="C28" s="153" t="s">
        <v>41</v>
      </c>
      <c r="D28" s="231">
        <v>500000</v>
      </c>
      <c r="E28" s="155">
        <v>0</v>
      </c>
      <c r="F28" s="154">
        <v>125000</v>
      </c>
      <c r="G28" s="156">
        <v>250000</v>
      </c>
      <c r="H28" s="156">
        <v>375000</v>
      </c>
      <c r="I28" s="231">
        <v>500000</v>
      </c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pans="2:23" ht="36" customHeight="1">
      <c r="B29" s="152" t="s">
        <v>111</v>
      </c>
      <c r="C29" s="160" t="s">
        <v>42</v>
      </c>
      <c r="D29" s="231">
        <v>300000</v>
      </c>
      <c r="E29" s="155">
        <v>0</v>
      </c>
      <c r="F29" s="154">
        <v>75000</v>
      </c>
      <c r="G29" s="156">
        <v>150000</v>
      </c>
      <c r="H29" s="156">
        <v>225000</v>
      </c>
      <c r="I29" s="231">
        <v>300000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spans="2:23" ht="36" customHeight="1">
      <c r="B30" s="152" t="s">
        <v>112</v>
      </c>
      <c r="C30" s="153" t="s">
        <v>55</v>
      </c>
      <c r="D30" s="231">
        <v>1700000</v>
      </c>
      <c r="E30" s="155">
        <v>1451680</v>
      </c>
      <c r="F30" s="154">
        <v>425000</v>
      </c>
      <c r="G30" s="156">
        <v>850000</v>
      </c>
      <c r="H30" s="156">
        <v>1275000</v>
      </c>
      <c r="I30" s="231">
        <v>1700000</v>
      </c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spans="2:23" ht="36" customHeight="1">
      <c r="B31" s="152" t="s">
        <v>199</v>
      </c>
      <c r="C31" s="153" t="s">
        <v>381</v>
      </c>
      <c r="D31" s="231">
        <v>3</v>
      </c>
      <c r="E31" s="155">
        <v>3</v>
      </c>
      <c r="F31" s="154">
        <v>3</v>
      </c>
      <c r="G31" s="156">
        <v>3</v>
      </c>
      <c r="H31" s="156">
        <v>3</v>
      </c>
      <c r="I31" s="231">
        <v>3</v>
      </c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spans="2:23" ht="36" customHeight="1">
      <c r="B32" s="152" t="s">
        <v>39</v>
      </c>
      <c r="C32" s="153" t="s">
        <v>56</v>
      </c>
      <c r="D32" s="231">
        <v>1600000</v>
      </c>
      <c r="E32" s="155">
        <v>127450</v>
      </c>
      <c r="F32" s="154">
        <v>150000</v>
      </c>
      <c r="G32" s="156">
        <v>300000</v>
      </c>
      <c r="H32" s="156">
        <v>450000</v>
      </c>
      <c r="I32" s="231">
        <v>600000</v>
      </c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2:23" ht="36" customHeight="1">
      <c r="B33" s="152" t="s">
        <v>128</v>
      </c>
      <c r="C33" s="153" t="s">
        <v>394</v>
      </c>
      <c r="D33" s="231">
        <v>13</v>
      </c>
      <c r="E33" s="155">
        <v>1</v>
      </c>
      <c r="F33" s="154">
        <v>2</v>
      </c>
      <c r="G33" s="156">
        <v>2</v>
      </c>
      <c r="H33" s="156">
        <v>2</v>
      </c>
      <c r="I33" s="231">
        <v>2</v>
      </c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spans="2:23" ht="36" customHeight="1">
      <c r="B34" s="152" t="s">
        <v>129</v>
      </c>
      <c r="C34" s="153" t="s">
        <v>57</v>
      </c>
      <c r="D34" s="231"/>
      <c r="E34" s="155"/>
      <c r="F34" s="154"/>
      <c r="G34" s="156"/>
      <c r="H34" s="156"/>
      <c r="I34" s="231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spans="2:23" ht="36" customHeight="1">
      <c r="B35" s="152" t="s">
        <v>113</v>
      </c>
      <c r="C35" s="153" t="s">
        <v>58</v>
      </c>
      <c r="D35" s="231">
        <v>2150000</v>
      </c>
      <c r="E35" s="155">
        <v>209569</v>
      </c>
      <c r="F35" s="154">
        <v>537500</v>
      </c>
      <c r="G35" s="156">
        <v>1075000</v>
      </c>
      <c r="H35" s="156">
        <v>1612500</v>
      </c>
      <c r="I35" s="231">
        <v>2150000</v>
      </c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2:23" ht="36" customHeight="1">
      <c r="B36" s="152" t="s">
        <v>130</v>
      </c>
      <c r="C36" s="153" t="s">
        <v>59</v>
      </c>
      <c r="D36" s="231"/>
      <c r="E36" s="155"/>
      <c r="F36" s="154"/>
      <c r="G36" s="156"/>
      <c r="H36" s="156"/>
      <c r="I36" s="231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spans="2:23" ht="36" customHeight="1">
      <c r="B37" s="399" t="s">
        <v>382</v>
      </c>
      <c r="C37" s="398" t="s">
        <v>60</v>
      </c>
      <c r="D37" s="790">
        <v>700000</v>
      </c>
      <c r="E37" s="155">
        <v>258000</v>
      </c>
      <c r="F37" s="396">
        <v>175000</v>
      </c>
      <c r="G37" s="156">
        <v>350000</v>
      </c>
      <c r="H37" s="156">
        <v>525000</v>
      </c>
      <c r="I37" s="790">
        <v>700000</v>
      </c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spans="2:23" s="393" customFormat="1" ht="36" customHeight="1" thickBot="1">
      <c r="B38" s="390" t="s">
        <v>757</v>
      </c>
      <c r="C38" s="391" t="s">
        <v>758</v>
      </c>
      <c r="D38" s="392">
        <v>900000</v>
      </c>
      <c r="E38" s="394">
        <v>322700</v>
      </c>
      <c r="F38" s="395">
        <v>225000</v>
      </c>
      <c r="G38" s="397">
        <v>450000</v>
      </c>
      <c r="H38" s="397">
        <v>675000</v>
      </c>
      <c r="I38" s="392">
        <v>900000</v>
      </c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</row>
    <row r="39" spans="2:23">
      <c r="B39" s="146"/>
      <c r="C39" s="161"/>
      <c r="D39" s="161"/>
      <c r="E39" s="161"/>
      <c r="F39" s="161"/>
      <c r="G39" s="161"/>
      <c r="H39" s="161"/>
      <c r="I39" s="161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pans="2:23" ht="19.5" customHeight="1">
      <c r="B40" s="146"/>
      <c r="C40" s="996" t="s">
        <v>237</v>
      </c>
      <c r="D40" s="996"/>
      <c r="E40" s="162"/>
      <c r="F40" s="146"/>
      <c r="G40" s="146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spans="2:23" ht="18.75" customHeight="1">
      <c r="B41" s="146"/>
      <c r="C41" s="995" t="s">
        <v>795</v>
      </c>
      <c r="D41" s="995"/>
      <c r="E41" s="995"/>
      <c r="F41" s="161"/>
      <c r="G41" s="161"/>
      <c r="H41" s="161"/>
      <c r="I41" s="161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spans="2:23">
      <c r="B42" s="146"/>
      <c r="C42" s="161"/>
      <c r="D42" s="161"/>
      <c r="E42" s="161"/>
      <c r="F42" s="161"/>
      <c r="G42" s="161"/>
      <c r="H42" s="161"/>
      <c r="I42" s="161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spans="2:23" ht="24" customHeight="1">
      <c r="C43" s="163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spans="2:23">
      <c r="B44" s="146"/>
      <c r="C44" s="161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</row>
    <row r="45" spans="2:23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</row>
    <row r="46" spans="2:23">
      <c r="B46" s="146"/>
      <c r="C46" s="147"/>
      <c r="D46" s="161"/>
      <c r="E46" s="161"/>
      <c r="F46" s="161"/>
      <c r="G46" s="161"/>
      <c r="H46" s="161"/>
      <c r="I46" s="161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</row>
    <row r="47" spans="2:23">
      <c r="B47" s="146"/>
      <c r="C47" s="147"/>
      <c r="D47" s="161"/>
      <c r="E47" s="161"/>
      <c r="F47" s="161"/>
      <c r="G47" s="161"/>
      <c r="H47" s="161"/>
      <c r="I47" s="161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</row>
    <row r="48" spans="2:23">
      <c r="B48" s="146"/>
      <c r="C48" s="161"/>
      <c r="D48" s="161"/>
      <c r="E48" s="161"/>
      <c r="F48" s="161"/>
      <c r="G48" s="161"/>
      <c r="H48" s="161"/>
      <c r="I48" s="161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</row>
    <row r="49" spans="2:23">
      <c r="B49" s="146"/>
      <c r="C49" s="161"/>
      <c r="D49" s="161"/>
      <c r="E49" s="161"/>
      <c r="F49" s="161"/>
      <c r="G49" s="161"/>
      <c r="H49" s="161"/>
      <c r="I49" s="161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</row>
    <row r="50" spans="2:23">
      <c r="B50" s="146"/>
      <c r="C50" s="161"/>
      <c r="D50" s="161"/>
      <c r="E50" s="161"/>
      <c r="F50" s="161"/>
      <c r="G50" s="161"/>
      <c r="H50" s="161"/>
      <c r="I50" s="161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</row>
    <row r="51" spans="2:23">
      <c r="B51" s="146"/>
      <c r="C51" s="161"/>
      <c r="D51" s="161"/>
      <c r="E51" s="161"/>
      <c r="F51" s="161"/>
      <c r="G51" s="161"/>
      <c r="H51" s="161"/>
      <c r="I51" s="161"/>
      <c r="J51" s="147"/>
      <c r="K51" s="147"/>
      <c r="L51" s="147"/>
      <c r="M51" s="147"/>
      <c r="N51" s="147"/>
      <c r="O51" s="147"/>
    </row>
    <row r="52" spans="2:23">
      <c r="B52" s="146"/>
      <c r="C52" s="161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</row>
    <row r="53" spans="2:23">
      <c r="B53" s="146"/>
      <c r="C53" s="161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</row>
    <row r="54" spans="2:23"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</row>
    <row r="55" spans="2:23">
      <c r="B55" s="146"/>
      <c r="C55" s="147"/>
      <c r="D55" s="161"/>
      <c r="E55" s="161"/>
      <c r="F55" s="161"/>
      <c r="G55" s="161"/>
      <c r="H55" s="161"/>
      <c r="I55" s="161"/>
      <c r="J55" s="147"/>
      <c r="K55" s="147"/>
      <c r="L55" s="147"/>
      <c r="M55" s="147"/>
      <c r="N55" s="147"/>
      <c r="O55" s="147"/>
    </row>
    <row r="56" spans="2:23">
      <c r="B56" s="146"/>
      <c r="C56" s="147"/>
      <c r="D56" s="161"/>
      <c r="E56" s="161"/>
      <c r="F56" s="161"/>
      <c r="G56" s="161"/>
      <c r="H56" s="161"/>
      <c r="I56" s="161"/>
      <c r="J56" s="147"/>
      <c r="K56" s="147"/>
      <c r="L56" s="147"/>
      <c r="M56" s="147"/>
      <c r="N56" s="147"/>
      <c r="O56" s="147"/>
    </row>
    <row r="57" spans="2:23">
      <c r="B57" s="146"/>
      <c r="C57" s="161"/>
      <c r="D57" s="161"/>
      <c r="E57" s="161"/>
      <c r="F57" s="161"/>
      <c r="G57" s="161"/>
      <c r="H57" s="161"/>
      <c r="I57" s="161"/>
      <c r="J57" s="147"/>
      <c r="K57" s="147"/>
      <c r="L57" s="147"/>
      <c r="M57" s="147"/>
      <c r="N57" s="147"/>
      <c r="O57" s="147"/>
    </row>
    <row r="58" spans="2:23">
      <c r="B58" s="146"/>
      <c r="C58" s="161"/>
      <c r="D58" s="161"/>
      <c r="E58" s="161"/>
      <c r="F58" s="161"/>
      <c r="G58" s="161"/>
      <c r="H58" s="161"/>
      <c r="I58" s="161"/>
      <c r="J58" s="147"/>
      <c r="K58" s="147"/>
      <c r="L58" s="147"/>
      <c r="M58" s="147"/>
      <c r="N58" s="147"/>
      <c r="O58" s="147"/>
    </row>
    <row r="59" spans="2:23">
      <c r="B59" s="146"/>
      <c r="C59" s="161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</row>
    <row r="60" spans="2:23">
      <c r="B60" s="146"/>
      <c r="C60" s="161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</row>
    <row r="61" spans="2:23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</row>
    <row r="62" spans="2:23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</row>
    <row r="63" spans="2:23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</row>
    <row r="64" spans="2:23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</row>
    <row r="65" spans="2:15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</row>
    <row r="66" spans="2:15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</row>
    <row r="67" spans="2:15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</row>
    <row r="68" spans="2:15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</row>
    <row r="69" spans="2:15"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</row>
    <row r="70" spans="2:15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</row>
    <row r="71" spans="2:15"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</row>
    <row r="72" spans="2:15"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2:15"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2:15"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2:15"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2:15"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2:15"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2:15"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2:15"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2:15"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2:15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2:15"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2:15"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2:15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2:15"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2:15"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2:15"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2:15"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</row>
    <row r="89" spans="2:15"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</row>
    <row r="90" spans="2:15"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</row>
    <row r="91" spans="2:15"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</row>
    <row r="92" spans="2:15"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</row>
    <row r="93" spans="2:15"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</row>
    <row r="94" spans="2:15"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</row>
    <row r="95" spans="2:15">
      <c r="B95" s="147"/>
      <c r="C95" s="147"/>
      <c r="J95" s="147"/>
      <c r="K95" s="147"/>
      <c r="L95" s="147"/>
      <c r="M95" s="147"/>
      <c r="N95" s="147"/>
      <c r="O95" s="147"/>
    </row>
    <row r="96" spans="2:15">
      <c r="B96" s="147"/>
      <c r="C96" s="147"/>
      <c r="J96" s="147"/>
      <c r="K96" s="147"/>
      <c r="L96" s="147"/>
      <c r="M96" s="147"/>
      <c r="N96" s="147"/>
      <c r="O96" s="147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theme="6" tint="0.59999389629810485"/>
  </sheetPr>
  <dimension ref="B1:H20"/>
  <sheetViews>
    <sheetView showGridLines="0" zoomScale="115" zoomScaleNormal="115" workbookViewId="0">
      <selection activeCell="F14" sqref="F14"/>
    </sheetView>
  </sheetViews>
  <sheetFormatPr defaultRowHeight="12.75"/>
  <cols>
    <col min="1" max="1" width="1.7109375" style="7" customWidth="1"/>
    <col min="2" max="2" width="6.7109375" style="7" customWidth="1"/>
    <col min="3" max="3" width="32.140625" style="7" customWidth="1"/>
    <col min="4" max="4" width="12.5703125" style="7" customWidth="1"/>
    <col min="5" max="5" width="12.140625" style="7" customWidth="1"/>
    <col min="6" max="6" width="12.85546875" style="7" customWidth="1"/>
    <col min="7" max="7" width="14" style="7" customWidth="1"/>
    <col min="8" max="8" width="14.140625" style="7" customWidth="1"/>
    <col min="9" max="16384" width="9.140625" style="7"/>
  </cols>
  <sheetData>
    <row r="1" spans="2:8">
      <c r="H1" s="44" t="s">
        <v>751</v>
      </c>
    </row>
    <row r="2" spans="2:8">
      <c r="H2" s="44"/>
    </row>
    <row r="3" spans="2:8" ht="18.75" customHeight="1">
      <c r="B3" s="1001" t="s">
        <v>845</v>
      </c>
      <c r="C3" s="1002"/>
      <c r="D3" s="1002"/>
      <c r="E3" s="1002"/>
      <c r="F3" s="1002"/>
      <c r="G3" s="1002"/>
      <c r="H3" s="1002"/>
    </row>
    <row r="4" spans="2:8" ht="3.75" customHeight="1">
      <c r="B4" s="1002"/>
      <c r="C4" s="1002"/>
      <c r="D4" s="1002"/>
      <c r="E4" s="1002"/>
      <c r="F4" s="1002"/>
      <c r="G4" s="1002"/>
      <c r="H4" s="1002"/>
    </row>
    <row r="5" spans="2:8" ht="13.5" thickBot="1"/>
    <row r="6" spans="2:8">
      <c r="B6" s="1005" t="s">
        <v>2</v>
      </c>
      <c r="C6" s="1007" t="s">
        <v>392</v>
      </c>
      <c r="D6" s="1007" t="s">
        <v>202</v>
      </c>
      <c r="E6" s="1007" t="s">
        <v>343</v>
      </c>
      <c r="F6" s="1007" t="s">
        <v>203</v>
      </c>
      <c r="G6" s="1007" t="s">
        <v>204</v>
      </c>
      <c r="H6" s="1007" t="s">
        <v>205</v>
      </c>
    </row>
    <row r="7" spans="2:8" ht="56.25" customHeight="1" thickBot="1">
      <c r="B7" s="1006"/>
      <c r="C7" s="1008"/>
      <c r="D7" s="1008"/>
      <c r="E7" s="1008"/>
      <c r="F7" s="1008" t="s">
        <v>203</v>
      </c>
      <c r="G7" s="1008" t="s">
        <v>204</v>
      </c>
      <c r="H7" s="1008" t="s">
        <v>205</v>
      </c>
    </row>
    <row r="8" spans="2:8" ht="45.75" customHeight="1">
      <c r="B8" s="791">
        <v>1</v>
      </c>
      <c r="C8" s="792" t="s">
        <v>993</v>
      </c>
      <c r="D8" s="793">
        <v>8</v>
      </c>
      <c r="E8" s="793">
        <v>9</v>
      </c>
      <c r="F8" s="793">
        <v>10</v>
      </c>
      <c r="G8" s="793">
        <v>7</v>
      </c>
      <c r="H8" s="793">
        <v>3</v>
      </c>
    </row>
    <row r="9" spans="2:8" ht="59.25" customHeight="1">
      <c r="B9" s="794">
        <v>2</v>
      </c>
      <c r="C9" s="795" t="s">
        <v>994</v>
      </c>
      <c r="D9" s="796">
        <v>11</v>
      </c>
      <c r="E9" s="796">
        <v>28</v>
      </c>
      <c r="F9" s="796">
        <v>8</v>
      </c>
      <c r="G9" s="796">
        <v>8</v>
      </c>
      <c r="H9" s="796">
        <v>0</v>
      </c>
    </row>
    <row r="10" spans="2:8" ht="59.25" customHeight="1">
      <c r="B10" s="794">
        <v>3</v>
      </c>
      <c r="C10" s="795" t="s">
        <v>995</v>
      </c>
      <c r="D10" s="796">
        <v>1</v>
      </c>
      <c r="E10" s="796">
        <v>1</v>
      </c>
      <c r="F10" s="796">
        <v>1</v>
      </c>
      <c r="G10" s="796">
        <v>1</v>
      </c>
      <c r="H10" s="796">
        <v>0</v>
      </c>
    </row>
    <row r="11" spans="2:8" ht="53.25" customHeight="1">
      <c r="B11" s="794">
        <v>4</v>
      </c>
      <c r="C11" s="795" t="s">
        <v>996</v>
      </c>
      <c r="D11" s="796">
        <v>4</v>
      </c>
      <c r="E11" s="796">
        <v>11</v>
      </c>
      <c r="F11" s="796">
        <v>5</v>
      </c>
      <c r="G11" s="796">
        <v>5</v>
      </c>
      <c r="H11" s="796">
        <v>0</v>
      </c>
    </row>
    <row r="12" spans="2:8" ht="58.5" customHeight="1">
      <c r="B12" s="794">
        <v>5</v>
      </c>
      <c r="C12" s="795" t="s">
        <v>997</v>
      </c>
      <c r="D12" s="796">
        <v>4</v>
      </c>
      <c r="E12" s="796">
        <v>12</v>
      </c>
      <c r="F12" s="796">
        <v>4</v>
      </c>
      <c r="G12" s="796">
        <v>4</v>
      </c>
      <c r="H12" s="796">
        <v>0</v>
      </c>
    </row>
    <row r="13" spans="2:8" ht="52.5" customHeight="1">
      <c r="B13" s="794">
        <v>6</v>
      </c>
      <c r="C13" s="796" t="s">
        <v>998</v>
      </c>
      <c r="D13" s="796">
        <v>3</v>
      </c>
      <c r="E13" s="796">
        <v>10</v>
      </c>
      <c r="F13" s="796">
        <v>6</v>
      </c>
      <c r="G13" s="796">
        <v>6</v>
      </c>
      <c r="H13" s="796">
        <v>0</v>
      </c>
    </row>
    <row r="14" spans="2:8" ht="15" customHeight="1">
      <c r="B14" s="405">
        <v>7</v>
      </c>
      <c r="C14" s="406"/>
      <c r="D14" s="406"/>
      <c r="E14" s="406"/>
      <c r="F14" s="406"/>
      <c r="G14" s="406"/>
      <c r="H14" s="406"/>
    </row>
    <row r="15" spans="2:8" ht="15" customHeight="1">
      <c r="B15" s="405">
        <v>8</v>
      </c>
      <c r="C15" s="406"/>
      <c r="D15" s="406"/>
      <c r="E15" s="406"/>
      <c r="F15" s="406"/>
      <c r="G15" s="406"/>
      <c r="H15" s="406"/>
    </row>
    <row r="16" spans="2:8" ht="15" customHeight="1">
      <c r="B16" s="405">
        <v>9</v>
      </c>
      <c r="C16" s="406"/>
      <c r="D16" s="406"/>
      <c r="E16" s="406"/>
      <c r="F16" s="406"/>
      <c r="G16" s="406"/>
      <c r="H16" s="406"/>
    </row>
    <row r="17" spans="2:8" ht="15" customHeight="1">
      <c r="B17" s="405">
        <v>10</v>
      </c>
      <c r="C17" s="406"/>
      <c r="D17" s="406"/>
      <c r="E17" s="406"/>
      <c r="F17" s="406"/>
      <c r="G17" s="406"/>
      <c r="H17" s="406"/>
    </row>
    <row r="18" spans="2:8" ht="15" customHeight="1">
      <c r="B18" s="405">
        <v>11</v>
      </c>
      <c r="C18" s="406"/>
      <c r="D18" s="406"/>
      <c r="E18" s="406"/>
      <c r="F18" s="406"/>
      <c r="G18" s="406"/>
      <c r="H18" s="406"/>
    </row>
    <row r="19" spans="2:8" ht="15" customHeight="1" thickBot="1">
      <c r="B19" s="407" t="s">
        <v>344</v>
      </c>
      <c r="C19" s="408"/>
      <c r="D19" s="408"/>
      <c r="E19" s="408"/>
      <c r="F19" s="408"/>
      <c r="G19" s="408"/>
      <c r="H19" s="408"/>
    </row>
    <row r="20" spans="2:8" ht="15" customHeight="1" thickBot="1">
      <c r="B20" s="1003" t="s">
        <v>206</v>
      </c>
      <c r="C20" s="1004"/>
      <c r="D20" s="409">
        <f>SUM(D8:D19)</f>
        <v>31</v>
      </c>
      <c r="E20" s="409">
        <f>SUM(E8:E19)</f>
        <v>71</v>
      </c>
      <c r="F20" s="409">
        <f>SUM(F8:F19)</f>
        <v>34</v>
      </c>
      <c r="G20" s="409">
        <f>SUM(G8:G19)</f>
        <v>31</v>
      </c>
      <c r="H20" s="409">
        <f>SUM(H8:H19)</f>
        <v>3</v>
      </c>
    </row>
  </sheetData>
  <mergeCells count="9">
    <mergeCell ref="B3:H4"/>
    <mergeCell ref="B20:C2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>
    <tabColor theme="6" tint="0.59999389629810485"/>
  </sheetPr>
  <dimension ref="B1:O34"/>
  <sheetViews>
    <sheetView showGridLines="0" zoomScale="85" zoomScaleNormal="85" workbookViewId="0">
      <selection activeCell="L26" sqref="L26"/>
    </sheetView>
  </sheetViews>
  <sheetFormatPr defaultRowHeight="15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>
      <c r="L1" s="49" t="s">
        <v>358</v>
      </c>
    </row>
    <row r="4" spans="2:13" ht="20.25" customHeight="1">
      <c r="B4" s="1009" t="s">
        <v>0</v>
      </c>
      <c r="C4" s="1009"/>
      <c r="D4" s="1009"/>
      <c r="E4" s="1009"/>
      <c r="F4" s="1009"/>
      <c r="G4" s="1009"/>
      <c r="H4" s="168"/>
      <c r="I4" s="1009" t="s">
        <v>1</v>
      </c>
      <c r="J4" s="1009"/>
      <c r="K4" s="1009"/>
      <c r="L4" s="1009"/>
      <c r="M4" s="168"/>
    </row>
    <row r="5" spans="2:13" ht="11.25" customHeight="1" thickBot="1">
      <c r="B5" s="167"/>
      <c r="C5" s="167"/>
      <c r="D5" s="167"/>
      <c r="E5" s="167"/>
      <c r="F5" s="167"/>
      <c r="G5" s="167"/>
      <c r="H5" s="168"/>
      <c r="I5" s="169"/>
      <c r="J5" s="169"/>
      <c r="K5" s="169"/>
      <c r="L5" s="169"/>
      <c r="M5" s="168"/>
    </row>
    <row r="6" spans="2:13" ht="34.5" customHeight="1" thickBot="1">
      <c r="B6" s="1018" t="s">
        <v>2</v>
      </c>
      <c r="C6" s="1016" t="s">
        <v>63</v>
      </c>
      <c r="D6" s="1020" t="s">
        <v>350</v>
      </c>
      <c r="E6" s="1020"/>
      <c r="F6" s="1023" t="s">
        <v>752</v>
      </c>
      <c r="G6" s="1024"/>
      <c r="H6" s="170"/>
      <c r="I6" s="1018" t="s">
        <v>2</v>
      </c>
      <c r="J6" s="1016" t="s">
        <v>63</v>
      </c>
      <c r="K6" s="1016" t="s">
        <v>804</v>
      </c>
      <c r="L6" s="1021" t="s">
        <v>847</v>
      </c>
      <c r="M6" s="171"/>
    </row>
    <row r="7" spans="2:13" ht="40.5" customHeight="1" thickBot="1">
      <c r="B7" s="1019"/>
      <c r="C7" s="1017"/>
      <c r="D7" s="201" t="s">
        <v>803</v>
      </c>
      <c r="E7" s="202" t="s">
        <v>846</v>
      </c>
      <c r="F7" s="203" t="s">
        <v>803</v>
      </c>
      <c r="G7" s="202" t="s">
        <v>846</v>
      </c>
      <c r="H7" s="170"/>
      <c r="I7" s="1019"/>
      <c r="J7" s="1017"/>
      <c r="K7" s="1017"/>
      <c r="L7" s="1022"/>
      <c r="M7" s="171"/>
    </row>
    <row r="8" spans="2:13" ht="30" customHeight="1">
      <c r="B8" s="172">
        <v>1</v>
      </c>
      <c r="C8" s="173" t="s">
        <v>3</v>
      </c>
      <c r="D8" s="174">
        <v>11</v>
      </c>
      <c r="E8" s="106">
        <v>11</v>
      </c>
      <c r="F8" s="175">
        <v>3</v>
      </c>
      <c r="G8" s="176">
        <v>3</v>
      </c>
      <c r="H8" s="170"/>
      <c r="I8" s="177">
        <v>1</v>
      </c>
      <c r="J8" s="178" t="s">
        <v>4</v>
      </c>
      <c r="K8" s="174">
        <v>1</v>
      </c>
      <c r="L8" s="106">
        <v>1</v>
      </c>
      <c r="M8" s="171"/>
    </row>
    <row r="9" spans="2:13" ht="30" customHeight="1">
      <c r="B9" s="179">
        <v>2</v>
      </c>
      <c r="C9" s="180" t="s">
        <v>6</v>
      </c>
      <c r="D9" s="102">
        <v>1</v>
      </c>
      <c r="E9" s="84">
        <v>1</v>
      </c>
      <c r="F9" s="181">
        <v>0</v>
      </c>
      <c r="G9" s="182">
        <v>0</v>
      </c>
      <c r="H9" s="171"/>
      <c r="I9" s="179">
        <v>2</v>
      </c>
      <c r="J9" s="180" t="s">
        <v>252</v>
      </c>
      <c r="K9" s="102">
        <v>5</v>
      </c>
      <c r="L9" s="84">
        <v>6</v>
      </c>
      <c r="M9" s="171"/>
    </row>
    <row r="10" spans="2:13" ht="30" customHeight="1">
      <c r="B10" s="179">
        <v>3</v>
      </c>
      <c r="C10" s="180" t="s">
        <v>8</v>
      </c>
      <c r="D10" s="102">
        <v>0</v>
      </c>
      <c r="E10" s="84">
        <v>0</v>
      </c>
      <c r="F10" s="183">
        <v>0</v>
      </c>
      <c r="G10" s="84">
        <v>0</v>
      </c>
      <c r="H10" s="171"/>
      <c r="I10" s="179">
        <v>3</v>
      </c>
      <c r="J10" s="180" t="s">
        <v>9</v>
      </c>
      <c r="K10" s="102">
        <v>12</v>
      </c>
      <c r="L10" s="84">
        <v>12</v>
      </c>
      <c r="M10" s="171"/>
    </row>
    <row r="11" spans="2:13" ht="30" customHeight="1">
      <c r="B11" s="179">
        <v>4</v>
      </c>
      <c r="C11" s="180" t="s">
        <v>11</v>
      </c>
      <c r="D11" s="102">
        <v>10</v>
      </c>
      <c r="E11" s="84">
        <v>10</v>
      </c>
      <c r="F11" s="181">
        <v>0</v>
      </c>
      <c r="G11" s="106">
        <v>0</v>
      </c>
      <c r="H11" s="171"/>
      <c r="I11" s="179">
        <v>4</v>
      </c>
      <c r="J11" s="180" t="s">
        <v>12</v>
      </c>
      <c r="K11" s="102">
        <v>11</v>
      </c>
      <c r="L11" s="84">
        <v>11</v>
      </c>
      <c r="M11" s="171"/>
    </row>
    <row r="12" spans="2:13" ht="30" customHeight="1" thickBot="1">
      <c r="B12" s="179">
        <v>5</v>
      </c>
      <c r="C12" s="180" t="s">
        <v>14</v>
      </c>
      <c r="D12" s="102">
        <v>11</v>
      </c>
      <c r="E12" s="84">
        <v>11</v>
      </c>
      <c r="F12" s="184">
        <v>0</v>
      </c>
      <c r="G12" s="185">
        <v>0</v>
      </c>
      <c r="H12" s="171"/>
      <c r="I12" s="186">
        <v>5</v>
      </c>
      <c r="J12" s="187" t="s">
        <v>345</v>
      </c>
      <c r="K12" s="188">
        <v>5</v>
      </c>
      <c r="L12" s="105">
        <v>4</v>
      </c>
      <c r="M12" s="171"/>
    </row>
    <row r="13" spans="2:13" ht="30" customHeight="1">
      <c r="B13" s="179">
        <v>6</v>
      </c>
      <c r="C13" s="180" t="s">
        <v>16</v>
      </c>
      <c r="D13" s="102">
        <v>0</v>
      </c>
      <c r="E13" s="84">
        <v>0</v>
      </c>
      <c r="F13" s="184">
        <v>0</v>
      </c>
      <c r="G13" s="185">
        <v>0</v>
      </c>
      <c r="H13" s="171"/>
      <c r="I13" s="1010" t="s">
        <v>21</v>
      </c>
      <c r="J13" s="1011"/>
      <c r="K13" s="208">
        <v>34</v>
      </c>
      <c r="L13" s="209">
        <f>SUM(L8:L12)</f>
        <v>34</v>
      </c>
      <c r="M13" s="171"/>
    </row>
    <row r="14" spans="2:13" ht="30" customHeight="1" thickBot="1">
      <c r="B14" s="189">
        <v>7</v>
      </c>
      <c r="C14" s="187" t="s">
        <v>18</v>
      </c>
      <c r="D14" s="138">
        <v>1</v>
      </c>
      <c r="E14" s="86">
        <v>1</v>
      </c>
      <c r="F14" s="190">
        <v>0</v>
      </c>
      <c r="G14" s="191">
        <v>0</v>
      </c>
      <c r="H14" s="171"/>
      <c r="I14" s="1012" t="s">
        <v>19</v>
      </c>
      <c r="J14" s="1013"/>
      <c r="K14" s="210">
        <v>50</v>
      </c>
      <c r="L14" s="211">
        <v>51</v>
      </c>
      <c r="M14" s="171"/>
    </row>
    <row r="15" spans="2:13" ht="30" customHeight="1" thickBot="1">
      <c r="B15" s="1014" t="s">
        <v>21</v>
      </c>
      <c r="C15" s="1015"/>
      <c r="D15" s="204">
        <f>SUM(D8:D14)</f>
        <v>34</v>
      </c>
      <c r="E15" s="205">
        <f>SUM(E8:E14)</f>
        <v>34</v>
      </c>
      <c r="F15" s="206">
        <v>3</v>
      </c>
      <c r="G15" s="207">
        <v>3</v>
      </c>
      <c r="H15" s="130"/>
      <c r="I15" s="192"/>
      <c r="J15" s="28"/>
      <c r="K15" s="130"/>
      <c r="L15" s="130"/>
      <c r="M15" s="171"/>
    </row>
    <row r="16" spans="2:13" ht="21.75" customHeight="1">
      <c r="B16" s="192"/>
      <c r="C16" s="28"/>
      <c r="D16" s="130"/>
      <c r="E16" s="130"/>
      <c r="F16" s="130"/>
      <c r="G16" s="130"/>
      <c r="H16" s="130"/>
      <c r="I16" s="130"/>
      <c r="J16" s="28"/>
      <c r="K16" s="130"/>
      <c r="L16" s="130"/>
      <c r="M16" s="171"/>
    </row>
    <row r="17" spans="2:15">
      <c r="C17" s="193"/>
      <c r="D17" s="171"/>
      <c r="E17" s="171"/>
      <c r="F17" s="171"/>
      <c r="G17" s="171"/>
      <c r="H17" s="130"/>
      <c r="I17" s="130"/>
      <c r="J17" s="130"/>
      <c r="K17" s="130"/>
      <c r="L17" s="130"/>
      <c r="M17" s="171"/>
    </row>
    <row r="18" spans="2:15" ht="18.75" customHeight="1">
      <c r="B18" s="1025" t="s">
        <v>198</v>
      </c>
      <c r="C18" s="1025"/>
      <c r="D18" s="1025"/>
      <c r="E18" s="1025"/>
      <c r="F18" s="1025"/>
      <c r="G18" s="1025"/>
      <c r="H18" s="171"/>
      <c r="I18" s="1009" t="s">
        <v>238</v>
      </c>
      <c r="J18" s="1009"/>
      <c r="K18" s="1009"/>
      <c r="L18" s="1009"/>
      <c r="M18" s="171"/>
    </row>
    <row r="19" spans="2:15" ht="18.75" customHeight="1" thickBot="1">
      <c r="F19" s="194"/>
      <c r="G19" s="194"/>
    </row>
    <row r="20" spans="2:15" ht="31.5" customHeight="1" thickBot="1">
      <c r="B20" s="1018" t="s">
        <v>2</v>
      </c>
      <c r="C20" s="1016" t="s">
        <v>63</v>
      </c>
      <c r="D20" s="1020" t="s">
        <v>350</v>
      </c>
      <c r="E20" s="1020"/>
      <c r="F20" s="1023" t="s">
        <v>752</v>
      </c>
      <c r="G20" s="1024"/>
      <c r="I20" s="1018" t="s">
        <v>2</v>
      </c>
      <c r="J20" s="1026" t="s">
        <v>63</v>
      </c>
      <c r="K20" s="1016" t="s">
        <v>804</v>
      </c>
      <c r="L20" s="1021" t="s">
        <v>847</v>
      </c>
      <c r="M20" s="195"/>
    </row>
    <row r="21" spans="2:15" ht="34.5" customHeight="1" thickBot="1">
      <c r="B21" s="1019"/>
      <c r="C21" s="1017"/>
      <c r="D21" s="201" t="s">
        <v>803</v>
      </c>
      <c r="E21" s="202" t="s">
        <v>846</v>
      </c>
      <c r="F21" s="212" t="s">
        <v>803</v>
      </c>
      <c r="G21" s="213" t="s">
        <v>846</v>
      </c>
      <c r="I21" s="1019"/>
      <c r="J21" s="1027"/>
      <c r="K21" s="1017"/>
      <c r="L21" s="1022"/>
    </row>
    <row r="22" spans="2:15" ht="30" customHeight="1">
      <c r="B22" s="196">
        <v>1</v>
      </c>
      <c r="C22" s="178" t="s">
        <v>253</v>
      </c>
      <c r="D22" s="174">
        <v>22</v>
      </c>
      <c r="E22" s="106">
        <v>22</v>
      </c>
      <c r="F22" s="175">
        <v>1</v>
      </c>
      <c r="G22" s="197">
        <v>1</v>
      </c>
      <c r="I22" s="196">
        <v>1</v>
      </c>
      <c r="J22" s="198" t="s">
        <v>5</v>
      </c>
      <c r="K22" s="103">
        <v>1</v>
      </c>
      <c r="L22" s="106">
        <v>1</v>
      </c>
      <c r="M22" s="136"/>
    </row>
    <row r="23" spans="2:15" ht="30" customHeight="1" thickBot="1">
      <c r="B23" s="189">
        <v>2</v>
      </c>
      <c r="C23" s="187" t="s">
        <v>254</v>
      </c>
      <c r="D23" s="138">
        <v>12</v>
      </c>
      <c r="E23" s="86">
        <v>12</v>
      </c>
      <c r="F23" s="199">
        <v>2</v>
      </c>
      <c r="G23" s="200">
        <v>2</v>
      </c>
      <c r="I23" s="179">
        <v>2</v>
      </c>
      <c r="J23" s="180" t="s">
        <v>7</v>
      </c>
      <c r="K23" s="83">
        <v>6</v>
      </c>
      <c r="L23" s="84">
        <v>5</v>
      </c>
      <c r="M23" s="136"/>
    </row>
    <row r="24" spans="2:15" ht="30" customHeight="1" thickBot="1">
      <c r="B24" s="1014" t="s">
        <v>21</v>
      </c>
      <c r="C24" s="1015"/>
      <c r="D24" s="204">
        <v>34</v>
      </c>
      <c r="E24" s="205">
        <f>SUM(E22:E23)</f>
        <v>34</v>
      </c>
      <c r="F24" s="206">
        <v>3</v>
      </c>
      <c r="G24" s="207">
        <v>3</v>
      </c>
      <c r="I24" s="179">
        <v>3</v>
      </c>
      <c r="J24" s="180" t="s">
        <v>10</v>
      </c>
      <c r="K24" s="83">
        <v>9</v>
      </c>
      <c r="L24" s="84">
        <v>10</v>
      </c>
      <c r="M24" s="136"/>
    </row>
    <row r="25" spans="2:15" ht="30" customHeight="1">
      <c r="B25" s="192"/>
      <c r="I25" s="179">
        <v>4</v>
      </c>
      <c r="J25" s="180" t="s">
        <v>13</v>
      </c>
      <c r="K25" s="83">
        <v>6</v>
      </c>
      <c r="L25" s="84">
        <v>7</v>
      </c>
      <c r="M25" s="136"/>
    </row>
    <row r="26" spans="2:15" ht="30" customHeight="1">
      <c r="I26" s="179">
        <v>5</v>
      </c>
      <c r="J26" s="180" t="s">
        <v>15</v>
      </c>
      <c r="K26" s="83">
        <v>3</v>
      </c>
      <c r="L26" s="84">
        <v>2</v>
      </c>
      <c r="M26" s="136"/>
      <c r="O26" s="136"/>
    </row>
    <row r="27" spans="2:15" ht="30" customHeight="1">
      <c r="I27" s="179">
        <v>6</v>
      </c>
      <c r="J27" s="180" t="s">
        <v>17</v>
      </c>
      <c r="K27" s="83">
        <v>3</v>
      </c>
      <c r="L27" s="84">
        <v>3</v>
      </c>
      <c r="M27" s="136"/>
    </row>
    <row r="28" spans="2:15" ht="30" customHeight="1">
      <c r="I28" s="179">
        <v>7</v>
      </c>
      <c r="J28" s="180" t="s">
        <v>20</v>
      </c>
      <c r="K28" s="83">
        <v>4</v>
      </c>
      <c r="L28" s="84">
        <v>4</v>
      </c>
      <c r="M28" s="136"/>
    </row>
    <row r="29" spans="2:15" ht="30" customHeight="1" thickBot="1">
      <c r="I29" s="189">
        <v>8</v>
      </c>
      <c r="J29" s="187" t="s">
        <v>22</v>
      </c>
      <c r="K29" s="85">
        <v>2</v>
      </c>
      <c r="L29" s="86">
        <v>2</v>
      </c>
      <c r="M29" s="136"/>
    </row>
    <row r="30" spans="2:15" ht="30" customHeight="1" thickBot="1">
      <c r="I30" s="214"/>
      <c r="J30" s="215" t="s">
        <v>21</v>
      </c>
      <c r="K30" s="216">
        <v>34</v>
      </c>
      <c r="L30" s="205">
        <f>SUM(L22:L29)</f>
        <v>34</v>
      </c>
      <c r="M30" s="136"/>
    </row>
    <row r="31" spans="2:15" ht="30" customHeight="1">
      <c r="I31" s="192"/>
      <c r="M31" s="136"/>
    </row>
    <row r="32" spans="2:15" ht="26.25" customHeight="1">
      <c r="I32" s="192"/>
    </row>
    <row r="33" spans="9:9" ht="16.5" customHeight="1"/>
    <row r="34" spans="9:9">
      <c r="I34" s="192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O31"/>
  <sheetViews>
    <sheetView showGridLines="0" zoomScale="85" zoomScaleNormal="85" workbookViewId="0">
      <selection activeCell="H31" sqref="H31"/>
    </sheetView>
  </sheetViews>
  <sheetFormatPr defaultRowHeight="14.25"/>
  <cols>
    <col min="1" max="1" width="3" style="217" customWidth="1"/>
    <col min="2" max="2" width="9.140625" style="217"/>
    <col min="3" max="3" width="61.140625" style="217" customWidth="1"/>
    <col min="4" max="4" width="25.7109375" style="217" customWidth="1"/>
    <col min="5" max="5" width="2.28515625" style="217" customWidth="1"/>
    <col min="6" max="6" width="9.140625" style="217"/>
    <col min="7" max="7" width="69" style="217" customWidth="1"/>
    <col min="8" max="8" width="25.7109375" style="217" customWidth="1"/>
    <col min="9" max="16384" width="9.140625" style="217"/>
  </cols>
  <sheetData>
    <row r="1" spans="2:15" ht="15.75">
      <c r="B1" s="4"/>
      <c r="C1" s="4"/>
      <c r="D1" s="4"/>
      <c r="E1" s="4"/>
      <c r="F1" s="4"/>
      <c r="G1" s="4"/>
      <c r="H1" s="49" t="s">
        <v>792</v>
      </c>
    </row>
    <row r="2" spans="2:15" ht="15">
      <c r="B2" s="4"/>
      <c r="C2" s="4"/>
      <c r="D2" s="4"/>
      <c r="E2" s="4"/>
      <c r="F2" s="4"/>
      <c r="G2" s="4"/>
      <c r="H2" s="114"/>
    </row>
    <row r="3" spans="2:15" ht="15">
      <c r="B3" s="4"/>
      <c r="C3" s="4"/>
      <c r="D3" s="4"/>
      <c r="E3" s="4"/>
      <c r="F3" s="4"/>
      <c r="G3" s="4"/>
      <c r="H3" s="4"/>
    </row>
    <row r="4" spans="2:15" ht="18">
      <c r="B4" s="1034" t="s">
        <v>62</v>
      </c>
      <c r="C4" s="1034"/>
      <c r="D4" s="1034"/>
      <c r="E4" s="1034"/>
      <c r="F4" s="1034"/>
      <c r="G4" s="1034"/>
      <c r="H4" s="1034"/>
    </row>
    <row r="5" spans="2:15" ht="16.5" thickBot="1">
      <c r="B5" s="441"/>
      <c r="C5" s="441"/>
      <c r="D5" s="441"/>
      <c r="E5" s="441"/>
      <c r="F5" s="4"/>
      <c r="G5" s="4"/>
      <c r="H5" s="4"/>
    </row>
    <row r="6" spans="2:15" ht="21" customHeight="1">
      <c r="B6" s="993" t="s">
        <v>47</v>
      </c>
      <c r="C6" s="1031" t="s">
        <v>61</v>
      </c>
      <c r="D6" s="999" t="s">
        <v>49</v>
      </c>
      <c r="E6" s="1035"/>
      <c r="F6" s="993" t="s">
        <v>47</v>
      </c>
      <c r="G6" s="1031" t="s">
        <v>61</v>
      </c>
      <c r="H6" s="999" t="s">
        <v>49</v>
      </c>
    </row>
    <row r="7" spans="2:15" ht="25.5" customHeight="1" thickBot="1">
      <c r="B7" s="994"/>
      <c r="C7" s="1032"/>
      <c r="D7" s="1000"/>
      <c r="E7" s="1036"/>
      <c r="F7" s="994"/>
      <c r="G7" s="1032"/>
      <c r="H7" s="1000"/>
      <c r="I7" s="1028"/>
      <c r="J7" s="1033"/>
      <c r="K7" s="1028"/>
      <c r="L7" s="1033"/>
      <c r="M7" s="1028"/>
      <c r="N7" s="1028"/>
      <c r="O7" s="1028"/>
    </row>
    <row r="8" spans="2:15" ht="30" customHeight="1" thickBot="1">
      <c r="B8" s="442"/>
      <c r="C8" s="258" t="s">
        <v>805</v>
      </c>
      <c r="D8" s="259">
        <v>34</v>
      </c>
      <c r="E8" s="218"/>
      <c r="F8" s="256"/>
      <c r="G8" s="254" t="s">
        <v>853</v>
      </c>
      <c r="H8" s="255">
        <v>34</v>
      </c>
      <c r="I8" s="1028"/>
      <c r="J8" s="1033"/>
      <c r="K8" s="1028"/>
      <c r="L8" s="1033"/>
      <c r="M8" s="1028"/>
      <c r="N8" s="1028"/>
      <c r="O8" s="1028"/>
    </row>
    <row r="9" spans="2:15" s="225" customFormat="1" ht="30" customHeight="1">
      <c r="B9" s="219"/>
      <c r="C9" s="220" t="s">
        <v>848</v>
      </c>
      <c r="D9" s="221">
        <v>2</v>
      </c>
      <c r="E9" s="222"/>
      <c r="F9" s="223"/>
      <c r="G9" s="220" t="s">
        <v>854</v>
      </c>
      <c r="H9" s="224"/>
      <c r="I9" s="1033"/>
      <c r="J9" s="1033"/>
      <c r="K9" s="1028"/>
      <c r="L9" s="1033"/>
      <c r="M9" s="1028"/>
      <c r="N9" s="1028"/>
      <c r="O9" s="1028"/>
    </row>
    <row r="10" spans="2:15" ht="30" customHeight="1">
      <c r="B10" s="226" t="s">
        <v>66</v>
      </c>
      <c r="C10" s="233" t="s">
        <v>1024</v>
      </c>
      <c r="D10" s="228">
        <v>1</v>
      </c>
      <c r="E10" s="229"/>
      <c r="F10" s="230" t="s">
        <v>66</v>
      </c>
      <c r="G10" s="227" t="s">
        <v>44</v>
      </c>
      <c r="H10" s="231"/>
      <c r="I10" s="232"/>
      <c r="J10" s="232"/>
      <c r="K10" s="232"/>
      <c r="L10" s="232"/>
      <c r="M10" s="232"/>
      <c r="N10" s="232"/>
      <c r="O10" s="232"/>
    </row>
    <row r="11" spans="2:15" ht="30" customHeight="1">
      <c r="B11" s="226" t="s">
        <v>69</v>
      </c>
      <c r="C11" s="233" t="s">
        <v>1025</v>
      </c>
      <c r="D11" s="228">
        <v>1</v>
      </c>
      <c r="E11" s="229"/>
      <c r="F11" s="230" t="s">
        <v>69</v>
      </c>
      <c r="G11" s="233"/>
      <c r="H11" s="231"/>
      <c r="I11" s="232"/>
      <c r="J11" s="232"/>
      <c r="K11" s="232"/>
      <c r="L11" s="232"/>
      <c r="M11" s="232"/>
      <c r="N11" s="232"/>
      <c r="O11" s="232"/>
    </row>
    <row r="12" spans="2:15" ht="30" customHeight="1">
      <c r="B12" s="226" t="s">
        <v>70</v>
      </c>
      <c r="C12" s="233"/>
      <c r="D12" s="228"/>
      <c r="E12" s="229"/>
      <c r="F12" s="230" t="s">
        <v>70</v>
      </c>
      <c r="G12" s="233"/>
      <c r="H12" s="231"/>
      <c r="I12" s="232"/>
      <c r="J12" s="232"/>
      <c r="K12" s="232"/>
      <c r="L12" s="232"/>
      <c r="M12" s="232"/>
      <c r="N12" s="232"/>
      <c r="O12" s="232"/>
    </row>
    <row r="13" spans="2:15" ht="30" customHeight="1">
      <c r="B13" s="226" t="s">
        <v>74</v>
      </c>
      <c r="C13" s="233"/>
      <c r="D13" s="228"/>
      <c r="E13" s="229"/>
      <c r="F13" s="230" t="s">
        <v>74</v>
      </c>
      <c r="G13" s="233"/>
      <c r="H13" s="231"/>
      <c r="I13" s="232"/>
      <c r="J13" s="232"/>
      <c r="K13" s="232"/>
      <c r="L13" s="232"/>
      <c r="M13" s="232"/>
      <c r="N13" s="232"/>
      <c r="O13" s="232"/>
    </row>
    <row r="14" spans="2:15" s="239" customFormat="1" ht="30" customHeight="1">
      <c r="B14" s="234"/>
      <c r="C14" s="235" t="s">
        <v>849</v>
      </c>
      <c r="D14" s="228">
        <v>2</v>
      </c>
      <c r="E14" s="236"/>
      <c r="F14" s="237"/>
      <c r="G14" s="235" t="s">
        <v>855</v>
      </c>
      <c r="H14" s="231"/>
      <c r="I14" s="238"/>
      <c r="J14" s="238"/>
      <c r="K14" s="238"/>
      <c r="L14" s="238"/>
      <c r="M14" s="238"/>
      <c r="N14" s="238"/>
      <c r="O14" s="238"/>
    </row>
    <row r="15" spans="2:15" ht="30" customHeight="1">
      <c r="B15" s="226" t="s">
        <v>66</v>
      </c>
      <c r="C15" s="233" t="s">
        <v>1026</v>
      </c>
      <c r="D15" s="228">
        <v>2</v>
      </c>
      <c r="E15" s="229"/>
      <c r="F15" s="230" t="s">
        <v>66</v>
      </c>
      <c r="G15" s="227" t="s">
        <v>44</v>
      </c>
      <c r="H15" s="231"/>
      <c r="I15" s="232"/>
      <c r="J15" s="232"/>
      <c r="K15" s="232"/>
      <c r="L15" s="232"/>
      <c r="M15" s="232"/>
      <c r="N15" s="232"/>
      <c r="O15" s="232"/>
    </row>
    <row r="16" spans="2:15" ht="30" customHeight="1" thickBot="1">
      <c r="B16" s="240" t="s">
        <v>69</v>
      </c>
      <c r="C16" s="241"/>
      <c r="D16" s="242"/>
      <c r="E16" s="229"/>
      <c r="F16" s="243" t="s">
        <v>69</v>
      </c>
      <c r="G16" s="241"/>
      <c r="H16" s="244"/>
      <c r="I16" s="232"/>
      <c r="J16" s="232"/>
      <c r="K16" s="232"/>
      <c r="L16" s="232"/>
      <c r="M16" s="232"/>
      <c r="N16" s="232"/>
      <c r="O16" s="232"/>
    </row>
    <row r="17" spans="2:15" ht="30" customHeight="1" thickBot="1">
      <c r="B17" s="253"/>
      <c r="C17" s="254" t="s">
        <v>850</v>
      </c>
      <c r="D17" s="255">
        <v>34</v>
      </c>
      <c r="E17" s="1029"/>
      <c r="F17" s="257"/>
      <c r="G17" s="254" t="s">
        <v>856</v>
      </c>
      <c r="H17" s="255">
        <v>34</v>
      </c>
      <c r="I17" s="232"/>
      <c r="J17" s="232"/>
      <c r="K17" s="232"/>
      <c r="L17" s="232"/>
      <c r="M17" s="232"/>
      <c r="N17" s="232"/>
      <c r="O17" s="232"/>
    </row>
    <row r="18" spans="2:15" ht="15.75" thickBot="1">
      <c r="B18" s="245"/>
      <c r="C18" s="246"/>
      <c r="D18" s="247"/>
      <c r="E18" s="1030"/>
      <c r="F18" s="247"/>
      <c r="G18" s="247"/>
      <c r="H18" s="248"/>
      <c r="I18" s="232"/>
      <c r="J18" s="232"/>
      <c r="K18" s="232"/>
      <c r="L18" s="232"/>
      <c r="M18" s="232"/>
      <c r="N18" s="232"/>
      <c r="O18" s="232"/>
    </row>
    <row r="19" spans="2:15">
      <c r="B19" s="993" t="s">
        <v>47</v>
      </c>
      <c r="C19" s="1031" t="s">
        <v>61</v>
      </c>
      <c r="D19" s="999" t="s">
        <v>49</v>
      </c>
      <c r="E19" s="1029"/>
      <c r="F19" s="993" t="s">
        <v>47</v>
      </c>
      <c r="G19" s="1031" t="s">
        <v>61</v>
      </c>
      <c r="H19" s="999" t="s">
        <v>49</v>
      </c>
      <c r="I19" s="232"/>
      <c r="J19" s="232"/>
      <c r="K19" s="232"/>
      <c r="L19" s="232"/>
      <c r="M19" s="232"/>
      <c r="N19" s="232"/>
      <c r="O19" s="232"/>
    </row>
    <row r="20" spans="2:15" ht="15" thickBot="1">
      <c r="B20" s="994"/>
      <c r="C20" s="1032"/>
      <c r="D20" s="1000"/>
      <c r="E20" s="1029"/>
      <c r="F20" s="994"/>
      <c r="G20" s="1032"/>
      <c r="H20" s="1000"/>
      <c r="I20" s="232"/>
      <c r="J20" s="232"/>
      <c r="K20" s="232"/>
      <c r="L20" s="232"/>
      <c r="M20" s="232"/>
      <c r="N20" s="232"/>
      <c r="O20" s="232"/>
    </row>
    <row r="21" spans="2:15" ht="30" customHeight="1" thickBot="1">
      <c r="B21" s="256"/>
      <c r="C21" s="254" t="s">
        <v>850</v>
      </c>
      <c r="D21" s="255">
        <v>34</v>
      </c>
      <c r="E21" s="218"/>
      <c r="F21" s="256"/>
      <c r="G21" s="254" t="s">
        <v>856</v>
      </c>
      <c r="H21" s="255">
        <v>34</v>
      </c>
    </row>
    <row r="22" spans="2:15" ht="30" customHeight="1">
      <c r="B22" s="219"/>
      <c r="C22" s="220" t="s">
        <v>851</v>
      </c>
      <c r="D22" s="221"/>
      <c r="E22" s="229"/>
      <c r="F22" s="223"/>
      <c r="G22" s="220" t="s">
        <v>857</v>
      </c>
      <c r="H22" s="224"/>
    </row>
    <row r="23" spans="2:15" ht="30" customHeight="1">
      <c r="B23" s="226" t="s">
        <v>66</v>
      </c>
      <c r="C23" s="227" t="s">
        <v>44</v>
      </c>
      <c r="D23" s="228"/>
      <c r="E23" s="229"/>
      <c r="F23" s="230" t="s">
        <v>66</v>
      </c>
      <c r="G23" s="227" t="s">
        <v>44</v>
      </c>
      <c r="H23" s="231"/>
    </row>
    <row r="24" spans="2:15" ht="30" customHeight="1">
      <c r="B24" s="226" t="s">
        <v>69</v>
      </c>
      <c r="C24" s="233"/>
      <c r="D24" s="228"/>
      <c r="E24" s="229"/>
      <c r="F24" s="230" t="s">
        <v>69</v>
      </c>
      <c r="G24" s="233"/>
      <c r="H24" s="231"/>
    </row>
    <row r="25" spans="2:15" ht="30" customHeight="1">
      <c r="B25" s="226" t="s">
        <v>70</v>
      </c>
      <c r="C25" s="233"/>
      <c r="D25" s="228"/>
      <c r="E25" s="229"/>
      <c r="F25" s="230" t="s">
        <v>70</v>
      </c>
      <c r="G25" s="233"/>
      <c r="H25" s="231"/>
    </row>
    <row r="26" spans="2:15" ht="30" customHeight="1">
      <c r="B26" s="226" t="s">
        <v>74</v>
      </c>
      <c r="C26" s="233"/>
      <c r="D26" s="228"/>
      <c r="E26" s="229"/>
      <c r="F26" s="230" t="s">
        <v>74</v>
      </c>
      <c r="G26" s="233"/>
      <c r="H26" s="231"/>
    </row>
    <row r="27" spans="2:15" ht="30" customHeight="1">
      <c r="B27" s="234"/>
      <c r="C27" s="235" t="s">
        <v>852</v>
      </c>
      <c r="D27" s="249"/>
      <c r="E27" s="236"/>
      <c r="F27" s="237"/>
      <c r="G27" s="235" t="s">
        <v>858</v>
      </c>
      <c r="H27" s="250"/>
    </row>
    <row r="28" spans="2:15" ht="30" customHeight="1">
      <c r="B28" s="226" t="s">
        <v>66</v>
      </c>
      <c r="C28" s="227" t="s">
        <v>44</v>
      </c>
      <c r="D28" s="228"/>
      <c r="E28" s="229"/>
      <c r="F28" s="230" t="s">
        <v>66</v>
      </c>
      <c r="G28" s="227" t="s">
        <v>44</v>
      </c>
      <c r="H28" s="231"/>
    </row>
    <row r="29" spans="2:15" ht="30" customHeight="1" thickBot="1">
      <c r="B29" s="240" t="s">
        <v>69</v>
      </c>
      <c r="C29" s="241"/>
      <c r="D29" s="242"/>
      <c r="E29" s="229"/>
      <c r="F29" s="243" t="s">
        <v>69</v>
      </c>
      <c r="G29" s="241"/>
      <c r="H29" s="244"/>
    </row>
    <row r="30" spans="2:15" ht="30" customHeight="1" thickBot="1">
      <c r="B30" s="442"/>
      <c r="C30" s="258" t="s">
        <v>853</v>
      </c>
      <c r="D30" s="260">
        <v>34</v>
      </c>
      <c r="E30" s="251"/>
      <c r="F30" s="261"/>
      <c r="G30" s="258" t="s">
        <v>859</v>
      </c>
      <c r="H30" s="259">
        <v>34</v>
      </c>
    </row>
    <row r="31" spans="2:15">
      <c r="B31" s="252"/>
      <c r="C31" s="252"/>
    </row>
  </sheetData>
  <mergeCells count="22">
    <mergeCell ref="B4:H4"/>
    <mergeCell ref="B6:B7"/>
    <mergeCell ref="C6:C7"/>
    <mergeCell ref="D6:D7"/>
    <mergeCell ref="E6:E7"/>
    <mergeCell ref="F6:F7"/>
    <mergeCell ref="G6:G7"/>
    <mergeCell ref="H6:H7"/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65" orientation="landscape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theme="6" tint="0.59999389629810485"/>
  </sheetPr>
  <dimension ref="A2:O70"/>
  <sheetViews>
    <sheetView showGridLines="0" topLeftCell="A40" zoomScale="115" zoomScaleNormal="115" workbookViewId="0">
      <selection activeCell="L63" sqref="L63"/>
    </sheetView>
  </sheetViews>
  <sheetFormatPr defaultColWidth="18" defaultRowHeight="12.75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>
      <c r="N2" s="44" t="s">
        <v>357</v>
      </c>
    </row>
    <row r="4" spans="2:14" ht="15.75">
      <c r="B4" s="1037" t="s">
        <v>860</v>
      </c>
      <c r="C4" s="1037"/>
      <c r="D4" s="1037"/>
      <c r="E4" s="1037"/>
      <c r="F4" s="1037"/>
      <c r="G4" s="1037"/>
      <c r="H4" s="1037"/>
      <c r="I4" s="1037"/>
      <c r="J4" s="1037"/>
      <c r="K4" s="1037"/>
      <c r="L4" s="1037"/>
      <c r="M4" s="1037"/>
      <c r="N4" s="1037"/>
    </row>
    <row r="5" spans="2:14" ht="13.5" thickBot="1"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43" t="s">
        <v>46</v>
      </c>
    </row>
    <row r="6" spans="2:14" ht="15" customHeight="1">
      <c r="B6" s="1045" t="s">
        <v>861</v>
      </c>
      <c r="C6" s="1048" t="s">
        <v>21</v>
      </c>
      <c r="D6" s="1049"/>
      <c r="E6" s="1050"/>
      <c r="F6" s="1038" t="s">
        <v>346</v>
      </c>
      <c r="G6" s="1039"/>
      <c r="H6" s="1040"/>
      <c r="I6" s="1038" t="s">
        <v>93</v>
      </c>
      <c r="J6" s="1039"/>
      <c r="K6" s="1040"/>
      <c r="L6" s="1038" t="s">
        <v>94</v>
      </c>
      <c r="M6" s="1039"/>
      <c r="N6" s="1040"/>
    </row>
    <row r="7" spans="2:14" ht="12.75" customHeight="1">
      <c r="B7" s="1046"/>
      <c r="C7" s="1043" t="s">
        <v>49</v>
      </c>
      <c r="D7" s="886" t="s">
        <v>195</v>
      </c>
      <c r="E7" s="1041" t="s">
        <v>251</v>
      </c>
      <c r="F7" s="1043" t="s">
        <v>49</v>
      </c>
      <c r="G7" s="886" t="s">
        <v>195</v>
      </c>
      <c r="H7" s="1041" t="s">
        <v>251</v>
      </c>
      <c r="I7" s="1043" t="s">
        <v>49</v>
      </c>
      <c r="J7" s="886" t="s">
        <v>195</v>
      </c>
      <c r="K7" s="1041" t="s">
        <v>251</v>
      </c>
      <c r="L7" s="1043" t="s">
        <v>49</v>
      </c>
      <c r="M7" s="886" t="s">
        <v>195</v>
      </c>
      <c r="N7" s="1041" t="s">
        <v>251</v>
      </c>
    </row>
    <row r="8" spans="2:14" ht="21.75" customHeight="1" thickBot="1">
      <c r="B8" s="1047"/>
      <c r="C8" s="1044"/>
      <c r="D8" s="887"/>
      <c r="E8" s="1042"/>
      <c r="F8" s="1044"/>
      <c r="G8" s="887"/>
      <c r="H8" s="1042"/>
      <c r="I8" s="1044"/>
      <c r="J8" s="887"/>
      <c r="K8" s="1042"/>
      <c r="L8" s="1044"/>
      <c r="M8" s="887"/>
      <c r="N8" s="1042"/>
    </row>
    <row r="9" spans="2:14" ht="14.25">
      <c r="B9" s="410" t="s">
        <v>95</v>
      </c>
      <c r="C9" s="576">
        <v>35</v>
      </c>
      <c r="D9" s="575">
        <v>4372328</v>
      </c>
      <c r="E9" s="832">
        <f>SUM(D9/C9)</f>
        <v>124923.65714285715</v>
      </c>
      <c r="F9" s="833">
        <v>35</v>
      </c>
      <c r="G9" s="575">
        <v>4372328</v>
      </c>
      <c r="H9" s="832">
        <f>SUM(G9/F9)</f>
        <v>124923.65714285715</v>
      </c>
      <c r="I9" s="832">
        <f>SUM(H9/G9)</f>
        <v>2.8571428571428574E-2</v>
      </c>
      <c r="J9" s="575"/>
      <c r="K9" s="832"/>
      <c r="L9" s="412"/>
      <c r="M9" s="107"/>
      <c r="N9" s="111"/>
    </row>
    <row r="10" spans="2:14" ht="14.25">
      <c r="B10" s="413" t="s">
        <v>96</v>
      </c>
      <c r="C10" s="834">
        <v>37</v>
      </c>
      <c r="D10" s="813">
        <v>4012060</v>
      </c>
      <c r="E10" s="832">
        <f t="shared" ref="E10:E21" si="0">SUM(D10/C10)</f>
        <v>108434.05405405405</v>
      </c>
      <c r="F10" s="835">
        <v>36</v>
      </c>
      <c r="G10" s="813">
        <v>3897717</v>
      </c>
      <c r="H10" s="832">
        <f t="shared" ref="H10:H21" si="1">SUM(G10/F10)</f>
        <v>108269.91666666667</v>
      </c>
      <c r="I10" s="835">
        <v>1</v>
      </c>
      <c r="J10" s="813">
        <v>114343</v>
      </c>
      <c r="K10" s="832">
        <f t="shared" ref="K10:K21" si="2">SUM(J10/I10)</f>
        <v>114343</v>
      </c>
      <c r="L10" s="415"/>
      <c r="M10" s="88"/>
      <c r="N10" s="95"/>
    </row>
    <row r="11" spans="2:14" ht="14.25">
      <c r="B11" s="413" t="s">
        <v>97</v>
      </c>
      <c r="C11" s="834">
        <v>32</v>
      </c>
      <c r="D11" s="813">
        <v>3764074</v>
      </c>
      <c r="E11" s="832">
        <f t="shared" si="0"/>
        <v>117627.3125</v>
      </c>
      <c r="F11" s="835">
        <v>31</v>
      </c>
      <c r="G11" s="813">
        <v>3658605</v>
      </c>
      <c r="H11" s="832">
        <f t="shared" si="1"/>
        <v>118019.51612903226</v>
      </c>
      <c r="I11" s="835">
        <v>1</v>
      </c>
      <c r="J11" s="813">
        <v>114153</v>
      </c>
      <c r="K11" s="832">
        <f t="shared" si="2"/>
        <v>114153</v>
      </c>
      <c r="L11" s="415"/>
      <c r="M11" s="88"/>
      <c r="N11" s="95"/>
    </row>
    <row r="12" spans="2:14" ht="14.25">
      <c r="B12" s="413" t="s">
        <v>98</v>
      </c>
      <c r="C12" s="834">
        <v>32</v>
      </c>
      <c r="D12" s="813">
        <v>4046096</v>
      </c>
      <c r="E12" s="832">
        <f t="shared" si="0"/>
        <v>126440.5</v>
      </c>
      <c r="F12" s="835">
        <v>31</v>
      </c>
      <c r="G12" s="813">
        <v>3919017</v>
      </c>
      <c r="H12" s="832">
        <f t="shared" si="1"/>
        <v>126419.90322580645</v>
      </c>
      <c r="I12" s="835">
        <v>1</v>
      </c>
      <c r="J12" s="813">
        <v>127079</v>
      </c>
      <c r="K12" s="832">
        <f t="shared" si="2"/>
        <v>127079</v>
      </c>
      <c r="L12" s="415"/>
      <c r="M12" s="88"/>
      <c r="N12" s="95"/>
    </row>
    <row r="13" spans="2:14" ht="14.25">
      <c r="B13" s="413" t="s">
        <v>99</v>
      </c>
      <c r="C13" s="834">
        <v>32</v>
      </c>
      <c r="D13" s="813">
        <v>3994155</v>
      </c>
      <c r="E13" s="832">
        <f t="shared" si="0"/>
        <v>124817.34375</v>
      </c>
      <c r="F13" s="835">
        <v>31</v>
      </c>
      <c r="G13" s="813">
        <v>3871085</v>
      </c>
      <c r="H13" s="832">
        <f t="shared" si="1"/>
        <v>124873.70967741935</v>
      </c>
      <c r="I13" s="835">
        <v>1</v>
      </c>
      <c r="J13" s="813">
        <v>123071</v>
      </c>
      <c r="K13" s="832">
        <f t="shared" si="2"/>
        <v>123071</v>
      </c>
      <c r="L13" s="415"/>
      <c r="M13" s="88"/>
      <c r="N13" s="95"/>
    </row>
    <row r="14" spans="2:14" ht="14.25">
      <c r="B14" s="413" t="s">
        <v>100</v>
      </c>
      <c r="C14" s="834">
        <v>31</v>
      </c>
      <c r="D14" s="813">
        <v>3756060</v>
      </c>
      <c r="E14" s="832">
        <f t="shared" si="0"/>
        <v>121163.22580645161</v>
      </c>
      <c r="F14" s="835">
        <v>30</v>
      </c>
      <c r="G14" s="813">
        <v>3639831</v>
      </c>
      <c r="H14" s="832">
        <f t="shared" si="1"/>
        <v>121327.7</v>
      </c>
      <c r="I14" s="835">
        <v>1</v>
      </c>
      <c r="J14" s="813">
        <v>116229</v>
      </c>
      <c r="K14" s="832">
        <f t="shared" si="2"/>
        <v>116229</v>
      </c>
      <c r="L14" s="415"/>
      <c r="M14" s="88"/>
      <c r="N14" s="95"/>
    </row>
    <row r="15" spans="2:14" ht="14.25">
      <c r="B15" s="413" t="s">
        <v>101</v>
      </c>
      <c r="C15" s="834">
        <v>31</v>
      </c>
      <c r="D15" s="813">
        <v>3973082</v>
      </c>
      <c r="E15" s="832">
        <f t="shared" si="0"/>
        <v>128163.93548387097</v>
      </c>
      <c r="F15" s="835">
        <v>30</v>
      </c>
      <c r="G15" s="813">
        <v>3843746</v>
      </c>
      <c r="H15" s="832">
        <f t="shared" si="1"/>
        <v>128124.86666666667</v>
      </c>
      <c r="I15" s="835">
        <v>1</v>
      </c>
      <c r="J15" s="813">
        <v>129339</v>
      </c>
      <c r="K15" s="832">
        <f t="shared" si="2"/>
        <v>129339</v>
      </c>
      <c r="L15" s="415"/>
      <c r="M15" s="88"/>
      <c r="N15" s="95"/>
    </row>
    <row r="16" spans="2:14" ht="14.25">
      <c r="B16" s="413" t="s">
        <v>102</v>
      </c>
      <c r="C16" s="834">
        <v>30</v>
      </c>
      <c r="D16" s="813">
        <v>3688774</v>
      </c>
      <c r="E16" s="832">
        <f t="shared" si="0"/>
        <v>122959.13333333333</v>
      </c>
      <c r="F16" s="835">
        <v>29</v>
      </c>
      <c r="G16" s="813">
        <v>3564395</v>
      </c>
      <c r="H16" s="832">
        <f t="shared" si="1"/>
        <v>122910.1724137931</v>
      </c>
      <c r="I16" s="835">
        <v>1</v>
      </c>
      <c r="J16" s="813">
        <v>124380</v>
      </c>
      <c r="K16" s="832">
        <f t="shared" si="2"/>
        <v>124380</v>
      </c>
      <c r="L16" s="415"/>
      <c r="M16" s="88"/>
      <c r="N16" s="95"/>
    </row>
    <row r="17" spans="1:15" ht="14.25">
      <c r="B17" s="413" t="s">
        <v>103</v>
      </c>
      <c r="C17" s="834">
        <v>28</v>
      </c>
      <c r="D17" s="813">
        <v>3764210</v>
      </c>
      <c r="E17" s="832">
        <f t="shared" si="0"/>
        <v>134436.07142857142</v>
      </c>
      <c r="F17" s="835">
        <v>27</v>
      </c>
      <c r="G17" s="813">
        <v>3629473</v>
      </c>
      <c r="H17" s="832">
        <f t="shared" si="1"/>
        <v>134424.92592592593</v>
      </c>
      <c r="I17" s="835">
        <v>1</v>
      </c>
      <c r="J17" s="813">
        <v>134738</v>
      </c>
      <c r="K17" s="832">
        <f t="shared" si="2"/>
        <v>134738</v>
      </c>
      <c r="L17" s="415"/>
      <c r="M17" s="88"/>
      <c r="N17" s="95"/>
    </row>
    <row r="18" spans="1:15" ht="14.25">
      <c r="B18" s="413" t="s">
        <v>104</v>
      </c>
      <c r="C18" s="834">
        <v>28</v>
      </c>
      <c r="D18" s="813">
        <v>3812081</v>
      </c>
      <c r="E18" s="832">
        <f t="shared" si="0"/>
        <v>136145.75</v>
      </c>
      <c r="F18" s="835">
        <v>27</v>
      </c>
      <c r="G18" s="813">
        <v>3687430</v>
      </c>
      <c r="H18" s="832">
        <f t="shared" si="1"/>
        <v>136571.48148148149</v>
      </c>
      <c r="I18" s="835">
        <v>1</v>
      </c>
      <c r="J18" s="813">
        <v>124651</v>
      </c>
      <c r="K18" s="832">
        <f t="shared" si="2"/>
        <v>124651</v>
      </c>
      <c r="L18" s="415"/>
      <c r="M18" s="88"/>
      <c r="N18" s="95"/>
    </row>
    <row r="19" spans="1:15" ht="14.25">
      <c r="B19" s="413" t="s">
        <v>105</v>
      </c>
      <c r="C19" s="834">
        <v>32</v>
      </c>
      <c r="D19" s="813">
        <v>3742944</v>
      </c>
      <c r="E19" s="832">
        <f t="shared" si="0"/>
        <v>116967</v>
      </c>
      <c r="F19" s="835">
        <v>27</v>
      </c>
      <c r="G19" s="813">
        <v>3158109</v>
      </c>
      <c r="H19" s="832">
        <f t="shared" si="1"/>
        <v>116967</v>
      </c>
      <c r="I19" s="835">
        <v>5</v>
      </c>
      <c r="J19" s="813">
        <v>584835</v>
      </c>
      <c r="K19" s="832">
        <f t="shared" si="2"/>
        <v>116967</v>
      </c>
      <c r="L19" s="415"/>
      <c r="M19" s="88"/>
      <c r="N19" s="95"/>
    </row>
    <row r="20" spans="1:15" ht="14.25">
      <c r="B20" s="413" t="s">
        <v>106</v>
      </c>
      <c r="C20" s="834">
        <v>32</v>
      </c>
      <c r="D20" s="813">
        <v>4304386</v>
      </c>
      <c r="E20" s="832">
        <f t="shared" si="0"/>
        <v>134512.0625</v>
      </c>
      <c r="F20" s="835">
        <v>27</v>
      </c>
      <c r="G20" s="813">
        <v>3631825</v>
      </c>
      <c r="H20" s="832">
        <f t="shared" si="1"/>
        <v>134512.03703703705</v>
      </c>
      <c r="I20" s="835">
        <v>5</v>
      </c>
      <c r="J20" s="813">
        <v>672560</v>
      </c>
      <c r="K20" s="832">
        <f t="shared" si="2"/>
        <v>134512</v>
      </c>
      <c r="L20" s="415"/>
      <c r="M20" s="88"/>
      <c r="N20" s="95"/>
    </row>
    <row r="21" spans="1:15" ht="14.25">
      <c r="B21" s="416" t="s">
        <v>21</v>
      </c>
      <c r="C21" s="834">
        <f>SUM(C9:C20)</f>
        <v>380</v>
      </c>
      <c r="D21" s="813">
        <f>SUM(D9:D20)</f>
        <v>47230250</v>
      </c>
      <c r="E21" s="832">
        <f t="shared" si="0"/>
        <v>124290.13157894737</v>
      </c>
      <c r="F21" s="836">
        <f>SUM(F9:F20)</f>
        <v>361</v>
      </c>
      <c r="G21" s="837">
        <f>SUM(G9:G20)</f>
        <v>44873561</v>
      </c>
      <c r="H21" s="832">
        <f t="shared" si="1"/>
        <v>124303.49307479225</v>
      </c>
      <c r="I21" s="836">
        <f>SUM(I10:I20)</f>
        <v>19</v>
      </c>
      <c r="J21" s="837">
        <f>SUM(J10:J20)</f>
        <v>2365378</v>
      </c>
      <c r="K21" s="832">
        <f t="shared" si="2"/>
        <v>124493.57894736843</v>
      </c>
      <c r="L21" s="418"/>
      <c r="M21" s="419"/>
      <c r="N21" s="95"/>
    </row>
    <row r="22" spans="1:15" ht="15" thickBot="1">
      <c r="B22" s="420" t="s">
        <v>107</v>
      </c>
      <c r="C22" s="838">
        <f>SUM(C21/12)</f>
        <v>31.666666666666668</v>
      </c>
      <c r="D22" s="579">
        <f>SUM(D21/12)</f>
        <v>3935854.1666666665</v>
      </c>
      <c r="E22" s="839">
        <f>SUM(D22/C22)</f>
        <v>124290.13157894736</v>
      </c>
      <c r="F22" s="840">
        <f>SUM(F21/12)</f>
        <v>30.083333333333332</v>
      </c>
      <c r="G22" s="579">
        <f>SUM(G21/12)</f>
        <v>3739463.4166666665</v>
      </c>
      <c r="H22" s="839">
        <f>SUM(G22/F22)</f>
        <v>124303.49307479225</v>
      </c>
      <c r="I22" s="840">
        <f>SUM(I21/11)</f>
        <v>1.7272727272727273</v>
      </c>
      <c r="J22" s="579">
        <f>SUM(J21/11)</f>
        <v>215034.36363636365</v>
      </c>
      <c r="K22" s="839">
        <f>SUM(J22/I22)</f>
        <v>124493.57894736843</v>
      </c>
      <c r="L22" s="423"/>
      <c r="M22" s="422"/>
      <c r="N22" s="97"/>
    </row>
    <row r="23" spans="1:15">
      <c r="B23" s="565" t="s">
        <v>808</v>
      </c>
      <c r="C23" s="1051" t="s">
        <v>867</v>
      </c>
      <c r="D23" s="1051"/>
      <c r="E23" s="1051"/>
      <c r="F23" s="1051"/>
      <c r="G23" s="1051"/>
      <c r="H23" s="1051"/>
      <c r="I23" s="1051"/>
      <c r="J23" s="1051"/>
      <c r="K23" s="1051"/>
      <c r="L23" s="1051"/>
      <c r="M23" s="1051"/>
      <c r="N23" s="1051"/>
    </row>
    <row r="24" spans="1:15">
      <c r="B24" s="564"/>
      <c r="C24" s="1052"/>
      <c r="D24" s="1052"/>
      <c r="E24" s="1052"/>
      <c r="F24" s="1052"/>
      <c r="G24" s="1052"/>
      <c r="H24" s="1052"/>
      <c r="I24" s="1052"/>
      <c r="J24" s="1052"/>
      <c r="K24" s="1052"/>
      <c r="L24" s="1052"/>
      <c r="M24" s="1052"/>
      <c r="N24" s="1052"/>
    </row>
    <row r="25" spans="1:15" ht="11.25" customHeight="1">
      <c r="B25" s="424" t="s">
        <v>862</v>
      </c>
      <c r="C25" s="424"/>
      <c r="D25" s="424"/>
    </row>
    <row r="26" spans="1:15"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</row>
    <row r="28" spans="1:15" ht="15.75">
      <c r="B28" s="1037" t="s">
        <v>863</v>
      </c>
      <c r="C28" s="1037"/>
      <c r="D28" s="1037"/>
      <c r="E28" s="1037"/>
      <c r="F28" s="1037"/>
      <c r="G28" s="1037"/>
      <c r="H28" s="1037"/>
      <c r="I28" s="1037"/>
      <c r="J28" s="1037"/>
      <c r="K28" s="1037"/>
      <c r="L28" s="1037"/>
      <c r="M28" s="1037"/>
      <c r="N28" s="1037"/>
    </row>
    <row r="29" spans="1:15" ht="15" thickBot="1">
      <c r="B29" s="425"/>
      <c r="C29" s="402"/>
      <c r="D29" s="402"/>
      <c r="E29" s="402"/>
      <c r="F29" s="402"/>
      <c r="G29" s="426"/>
      <c r="H29" s="426"/>
      <c r="I29" s="426"/>
      <c r="J29" s="426"/>
      <c r="K29" s="426"/>
      <c r="L29" s="426"/>
      <c r="M29" s="217"/>
      <c r="N29" s="43" t="s">
        <v>46</v>
      </c>
    </row>
    <row r="30" spans="1:15" ht="15" customHeight="1">
      <c r="B30" s="1045" t="s">
        <v>864</v>
      </c>
      <c r="C30" s="1048" t="s">
        <v>21</v>
      </c>
      <c r="D30" s="1049"/>
      <c r="E30" s="1050"/>
      <c r="F30" s="1038" t="s">
        <v>196</v>
      </c>
      <c r="G30" s="1039"/>
      <c r="H30" s="1040"/>
      <c r="I30" s="1038" t="s">
        <v>93</v>
      </c>
      <c r="J30" s="1039"/>
      <c r="K30" s="1040"/>
      <c r="L30" s="1038" t="s">
        <v>94</v>
      </c>
      <c r="M30" s="1039"/>
      <c r="N30" s="1040"/>
      <c r="O30" s="427"/>
    </row>
    <row r="31" spans="1:15" ht="12.75" customHeight="1">
      <c r="B31" s="1046"/>
      <c r="C31" s="1043" t="s">
        <v>49</v>
      </c>
      <c r="D31" s="886" t="s">
        <v>195</v>
      </c>
      <c r="E31" s="1041" t="s">
        <v>251</v>
      </c>
      <c r="F31" s="1043" t="s">
        <v>49</v>
      </c>
      <c r="G31" s="886" t="s">
        <v>195</v>
      </c>
      <c r="H31" s="1041" t="s">
        <v>251</v>
      </c>
      <c r="I31" s="1043" t="s">
        <v>49</v>
      </c>
      <c r="J31" s="886" t="s">
        <v>195</v>
      </c>
      <c r="K31" s="1041" t="s">
        <v>251</v>
      </c>
      <c r="L31" s="1043" t="s">
        <v>49</v>
      </c>
      <c r="M31" s="886" t="s">
        <v>195</v>
      </c>
      <c r="N31" s="1041" t="s">
        <v>251</v>
      </c>
    </row>
    <row r="32" spans="1:15" ht="21.75" customHeight="1" thickBot="1">
      <c r="A32" s="10"/>
      <c r="B32" s="1053"/>
      <c r="C32" s="1044"/>
      <c r="D32" s="887"/>
      <c r="E32" s="1042"/>
      <c r="F32" s="1044"/>
      <c r="G32" s="887"/>
      <c r="H32" s="1042"/>
      <c r="I32" s="1044"/>
      <c r="J32" s="887"/>
      <c r="K32" s="1042"/>
      <c r="L32" s="1044"/>
      <c r="M32" s="887"/>
      <c r="N32" s="1042"/>
    </row>
    <row r="33" spans="1:14" ht="14.25" customHeight="1">
      <c r="A33" s="10"/>
      <c r="B33" s="428" t="s">
        <v>95</v>
      </c>
      <c r="C33" s="833">
        <v>34</v>
      </c>
      <c r="D33" s="575">
        <f>SUM(D56/1.1515)</f>
        <v>4660783.326096396</v>
      </c>
      <c r="E33" s="841">
        <f>SUM(D33/C33)</f>
        <v>137081.86253224695</v>
      </c>
      <c r="F33" s="833">
        <v>32</v>
      </c>
      <c r="G33" s="575">
        <f>SUM(D33/34*32)</f>
        <v>4386619.6010319022</v>
      </c>
      <c r="H33" s="841">
        <f t="shared" ref="H33:H46" si="3">SUM(G33/F33)</f>
        <v>137081.86253224695</v>
      </c>
      <c r="I33" s="833">
        <v>2</v>
      </c>
      <c r="J33" s="575">
        <f>SUM(D33-G33)</f>
        <v>274163.72506449372</v>
      </c>
      <c r="K33" s="841">
        <f t="shared" ref="K33:K46" si="4">SUM(J33/I33)</f>
        <v>137081.86253224686</v>
      </c>
      <c r="L33" s="412"/>
      <c r="M33" s="107"/>
      <c r="N33" s="111"/>
    </row>
    <row r="34" spans="1:14" ht="14.25" customHeight="1">
      <c r="A34" s="10"/>
      <c r="B34" s="429" t="s">
        <v>96</v>
      </c>
      <c r="C34" s="835">
        <v>34</v>
      </c>
      <c r="D34" s="575">
        <f t="shared" ref="D34:D44" si="5">SUM(D57/1.1515)</f>
        <v>4052854.5375597049</v>
      </c>
      <c r="E34" s="841">
        <f t="shared" ref="E34:E46" si="6">SUM(D34/C34)</f>
        <v>119201.60404587367</v>
      </c>
      <c r="F34" s="833">
        <v>32</v>
      </c>
      <c r="G34" s="575">
        <f t="shared" ref="G34:G44" si="7">SUM(D34/34*32)</f>
        <v>3814451.3294679574</v>
      </c>
      <c r="H34" s="841">
        <f t="shared" si="3"/>
        <v>119201.60404587367</v>
      </c>
      <c r="I34" s="833">
        <v>2</v>
      </c>
      <c r="J34" s="575">
        <f t="shared" ref="J34:J44" si="8">SUM(D34-G34)</f>
        <v>238403.20809174748</v>
      </c>
      <c r="K34" s="841">
        <f t="shared" si="4"/>
        <v>119201.60404587374</v>
      </c>
      <c r="L34" s="415"/>
      <c r="M34" s="88"/>
      <c r="N34" s="95"/>
    </row>
    <row r="35" spans="1:14" ht="14.25" customHeight="1">
      <c r="A35" s="10"/>
      <c r="B35" s="429" t="s">
        <v>97</v>
      </c>
      <c r="C35" s="835">
        <v>34</v>
      </c>
      <c r="D35" s="575">
        <f t="shared" si="5"/>
        <v>4458139.8176291799</v>
      </c>
      <c r="E35" s="841">
        <f t="shared" si="6"/>
        <v>131121.7593420347</v>
      </c>
      <c r="F35" s="833">
        <v>32</v>
      </c>
      <c r="G35" s="575">
        <f t="shared" si="7"/>
        <v>4195896.2989451103</v>
      </c>
      <c r="H35" s="841">
        <f t="shared" si="3"/>
        <v>131121.7593420347</v>
      </c>
      <c r="I35" s="833">
        <v>2</v>
      </c>
      <c r="J35" s="575">
        <f t="shared" si="8"/>
        <v>262243.51868406963</v>
      </c>
      <c r="K35" s="841">
        <f t="shared" si="4"/>
        <v>131121.75934203481</v>
      </c>
      <c r="L35" s="415"/>
      <c r="M35" s="88"/>
      <c r="N35" s="95"/>
    </row>
    <row r="36" spans="1:14" ht="14.25" customHeight="1">
      <c r="A36" s="10"/>
      <c r="B36" s="429" t="s">
        <v>98</v>
      </c>
      <c r="C36" s="835">
        <v>34</v>
      </c>
      <c r="D36" s="575">
        <f t="shared" si="5"/>
        <v>4660783.326096396</v>
      </c>
      <c r="E36" s="841">
        <f t="shared" si="6"/>
        <v>137081.86253224695</v>
      </c>
      <c r="F36" s="833">
        <v>32</v>
      </c>
      <c r="G36" s="575">
        <f t="shared" si="7"/>
        <v>4386619.6010319022</v>
      </c>
      <c r="H36" s="841">
        <f t="shared" si="3"/>
        <v>137081.86253224695</v>
      </c>
      <c r="I36" s="833">
        <v>2</v>
      </c>
      <c r="J36" s="575">
        <f t="shared" si="8"/>
        <v>274163.72506449372</v>
      </c>
      <c r="K36" s="841">
        <f t="shared" si="4"/>
        <v>137081.86253224686</v>
      </c>
      <c r="L36" s="415"/>
      <c r="M36" s="88"/>
      <c r="N36" s="95"/>
    </row>
    <row r="37" spans="1:14" ht="14.25" customHeight="1">
      <c r="A37" s="10"/>
      <c r="B37" s="429" t="s">
        <v>99</v>
      </c>
      <c r="C37" s="835">
        <v>34</v>
      </c>
      <c r="D37" s="575">
        <f t="shared" si="5"/>
        <v>4458139.8176291799</v>
      </c>
      <c r="E37" s="841">
        <f t="shared" si="6"/>
        <v>131121.7593420347</v>
      </c>
      <c r="F37" s="833">
        <v>32</v>
      </c>
      <c r="G37" s="575">
        <f t="shared" si="7"/>
        <v>4195896.2989451103</v>
      </c>
      <c r="H37" s="841">
        <f t="shared" si="3"/>
        <v>131121.7593420347</v>
      </c>
      <c r="I37" s="833">
        <v>2</v>
      </c>
      <c r="J37" s="575">
        <f t="shared" si="8"/>
        <v>262243.51868406963</v>
      </c>
      <c r="K37" s="841">
        <f t="shared" si="4"/>
        <v>131121.75934203481</v>
      </c>
      <c r="L37" s="415"/>
      <c r="M37" s="88"/>
      <c r="N37" s="95"/>
    </row>
    <row r="38" spans="1:14" ht="14.25" customHeight="1">
      <c r="A38" s="10"/>
      <c r="B38" s="429" t="s">
        <v>100</v>
      </c>
      <c r="C38" s="835">
        <v>34</v>
      </c>
      <c r="D38" s="575">
        <f t="shared" si="5"/>
        <v>4458139.8176291799</v>
      </c>
      <c r="E38" s="841">
        <f t="shared" si="6"/>
        <v>131121.7593420347</v>
      </c>
      <c r="F38" s="833">
        <v>32</v>
      </c>
      <c r="G38" s="575">
        <f t="shared" si="7"/>
        <v>4195896.2989451103</v>
      </c>
      <c r="H38" s="841">
        <f t="shared" si="3"/>
        <v>131121.7593420347</v>
      </c>
      <c r="I38" s="833">
        <v>2</v>
      </c>
      <c r="J38" s="575">
        <f t="shared" si="8"/>
        <v>262243.51868406963</v>
      </c>
      <c r="K38" s="841">
        <f t="shared" si="4"/>
        <v>131121.75934203481</v>
      </c>
      <c r="L38" s="415"/>
      <c r="M38" s="88"/>
      <c r="N38" s="95"/>
    </row>
    <row r="39" spans="1:14" ht="14.25" customHeight="1">
      <c r="A39" s="10"/>
      <c r="B39" s="429" t="s">
        <v>101</v>
      </c>
      <c r="C39" s="835">
        <v>34</v>
      </c>
      <c r="D39" s="575">
        <f t="shared" si="5"/>
        <v>4660783.326096396</v>
      </c>
      <c r="E39" s="841">
        <f t="shared" si="6"/>
        <v>137081.86253224695</v>
      </c>
      <c r="F39" s="833">
        <v>32</v>
      </c>
      <c r="G39" s="575">
        <f t="shared" si="7"/>
        <v>4386619.6010319022</v>
      </c>
      <c r="H39" s="841">
        <f t="shared" si="3"/>
        <v>137081.86253224695</v>
      </c>
      <c r="I39" s="833">
        <v>2</v>
      </c>
      <c r="J39" s="575">
        <f t="shared" si="8"/>
        <v>274163.72506449372</v>
      </c>
      <c r="K39" s="841">
        <f t="shared" si="4"/>
        <v>137081.86253224686</v>
      </c>
      <c r="L39" s="415"/>
      <c r="M39" s="88"/>
      <c r="N39" s="95"/>
    </row>
    <row r="40" spans="1:14" ht="14.25" customHeight="1">
      <c r="A40" s="10"/>
      <c r="B40" s="429" t="s">
        <v>102</v>
      </c>
      <c r="C40" s="835">
        <v>34</v>
      </c>
      <c r="D40" s="575">
        <f t="shared" si="5"/>
        <v>4255497.1775944419</v>
      </c>
      <c r="E40" s="841">
        <f t="shared" si="6"/>
        <v>125161.68169395417</v>
      </c>
      <c r="F40" s="833">
        <v>32</v>
      </c>
      <c r="G40" s="575">
        <f t="shared" si="7"/>
        <v>4005173.8142065336</v>
      </c>
      <c r="H40" s="841">
        <f t="shared" si="3"/>
        <v>125161.68169395417</v>
      </c>
      <c r="I40" s="833">
        <v>2</v>
      </c>
      <c r="J40" s="575">
        <f t="shared" si="8"/>
        <v>250323.36338790832</v>
      </c>
      <c r="K40" s="841">
        <f t="shared" si="4"/>
        <v>125161.68169395416</v>
      </c>
      <c r="L40" s="415"/>
      <c r="M40" s="88"/>
      <c r="N40" s="95"/>
    </row>
    <row r="41" spans="1:14" ht="14.25" customHeight="1">
      <c r="A41" s="10"/>
      <c r="B41" s="429" t="s">
        <v>103</v>
      </c>
      <c r="C41" s="835">
        <v>34</v>
      </c>
      <c r="D41" s="575">
        <f t="shared" si="5"/>
        <v>4458139.8176291799</v>
      </c>
      <c r="E41" s="841">
        <f t="shared" si="6"/>
        <v>131121.7593420347</v>
      </c>
      <c r="F41" s="833">
        <v>32</v>
      </c>
      <c r="G41" s="575">
        <f t="shared" si="7"/>
        <v>4195896.2989451103</v>
      </c>
      <c r="H41" s="841">
        <f t="shared" si="3"/>
        <v>131121.7593420347</v>
      </c>
      <c r="I41" s="833">
        <v>2</v>
      </c>
      <c r="J41" s="575">
        <f t="shared" si="8"/>
        <v>262243.51868406963</v>
      </c>
      <c r="K41" s="841">
        <f t="shared" si="4"/>
        <v>131121.75934203481</v>
      </c>
      <c r="L41" s="415"/>
      <c r="M41" s="88"/>
      <c r="N41" s="95"/>
    </row>
    <row r="42" spans="1:14" ht="14.25" customHeight="1">
      <c r="A42" s="10"/>
      <c r="B42" s="429" t="s">
        <v>104</v>
      </c>
      <c r="C42" s="835">
        <v>34</v>
      </c>
      <c r="D42" s="575">
        <f t="shared" si="5"/>
        <v>4458139.8176291799</v>
      </c>
      <c r="E42" s="841">
        <f t="shared" si="6"/>
        <v>131121.7593420347</v>
      </c>
      <c r="F42" s="833">
        <v>32</v>
      </c>
      <c r="G42" s="575">
        <f t="shared" si="7"/>
        <v>4195896.2989451103</v>
      </c>
      <c r="H42" s="841">
        <f t="shared" si="3"/>
        <v>131121.7593420347</v>
      </c>
      <c r="I42" s="833">
        <v>2</v>
      </c>
      <c r="J42" s="575">
        <f t="shared" si="8"/>
        <v>262243.51868406963</v>
      </c>
      <c r="K42" s="841">
        <f t="shared" si="4"/>
        <v>131121.75934203481</v>
      </c>
      <c r="L42" s="415"/>
      <c r="M42" s="88"/>
      <c r="N42" s="95"/>
    </row>
    <row r="43" spans="1:14" ht="14.25" customHeight="1">
      <c r="A43" s="10"/>
      <c r="B43" s="429" t="s">
        <v>105</v>
      </c>
      <c r="C43" s="835">
        <v>34</v>
      </c>
      <c r="D43" s="575">
        <f t="shared" si="5"/>
        <v>4255498.0460269218</v>
      </c>
      <c r="E43" s="841">
        <f t="shared" si="6"/>
        <v>125161.70723608593</v>
      </c>
      <c r="F43" s="833">
        <v>32</v>
      </c>
      <c r="G43" s="575">
        <f t="shared" si="7"/>
        <v>4005174.6315547498</v>
      </c>
      <c r="H43" s="841">
        <f t="shared" si="3"/>
        <v>125161.70723608593</v>
      </c>
      <c r="I43" s="833">
        <v>2</v>
      </c>
      <c r="J43" s="575">
        <f t="shared" si="8"/>
        <v>250323.41447217204</v>
      </c>
      <c r="K43" s="841">
        <f t="shared" si="4"/>
        <v>125161.70723608602</v>
      </c>
      <c r="L43" s="415"/>
      <c r="M43" s="88"/>
      <c r="N43" s="95"/>
    </row>
    <row r="44" spans="1:14" ht="14.25" customHeight="1">
      <c r="A44" s="10"/>
      <c r="B44" s="429" t="s">
        <v>106</v>
      </c>
      <c r="C44" s="835">
        <v>34</v>
      </c>
      <c r="D44" s="575">
        <f t="shared" si="5"/>
        <v>4660783.326096396</v>
      </c>
      <c r="E44" s="841">
        <f t="shared" si="6"/>
        <v>137081.86253224695</v>
      </c>
      <c r="F44" s="833">
        <v>32</v>
      </c>
      <c r="G44" s="575">
        <f t="shared" si="7"/>
        <v>4386619.6010319022</v>
      </c>
      <c r="H44" s="841">
        <f t="shared" si="3"/>
        <v>137081.86253224695</v>
      </c>
      <c r="I44" s="833">
        <v>2</v>
      </c>
      <c r="J44" s="575">
        <f t="shared" si="8"/>
        <v>274163.72506449372</v>
      </c>
      <c r="K44" s="841">
        <f t="shared" si="4"/>
        <v>137081.86253224686</v>
      </c>
      <c r="L44" s="415"/>
      <c r="M44" s="88"/>
      <c r="N44" s="95"/>
    </row>
    <row r="45" spans="1:14" ht="14.25" customHeight="1">
      <c r="A45" s="10"/>
      <c r="B45" s="430" t="s">
        <v>21</v>
      </c>
      <c r="C45" s="835">
        <f>SUM(C33:C44)</f>
        <v>408</v>
      </c>
      <c r="D45" s="813">
        <f>SUM(D33:D44)</f>
        <v>53497682.153712556</v>
      </c>
      <c r="E45" s="841">
        <f t="shared" si="6"/>
        <v>131121.7699845896</v>
      </c>
      <c r="F45" s="835">
        <f>SUM(F33:F44)</f>
        <v>384</v>
      </c>
      <c r="G45" s="813">
        <f>SUM(G33:G44)</f>
        <v>50350759.674082413</v>
      </c>
      <c r="H45" s="841">
        <f t="shared" si="3"/>
        <v>131121.76998458963</v>
      </c>
      <c r="I45" s="835">
        <f>SUM(I33:I44)</f>
        <v>24</v>
      </c>
      <c r="J45" s="813">
        <f>SUM(J33:J44)</f>
        <v>3146922.4796301508</v>
      </c>
      <c r="K45" s="841">
        <f t="shared" si="4"/>
        <v>131121.76998458963</v>
      </c>
      <c r="L45" s="431"/>
      <c r="M45" s="417"/>
      <c r="N45" s="95"/>
    </row>
    <row r="46" spans="1:14" ht="14.25" customHeight="1" thickBot="1">
      <c r="A46" s="10"/>
      <c r="B46" s="432" t="s">
        <v>107</v>
      </c>
      <c r="C46" s="840">
        <f>SUM(C45/12)</f>
        <v>34</v>
      </c>
      <c r="D46" s="579">
        <f>SUM(D45/12)</f>
        <v>4458140.179476046</v>
      </c>
      <c r="E46" s="841">
        <f t="shared" si="6"/>
        <v>131121.7699845896</v>
      </c>
      <c r="F46" s="840">
        <v>32</v>
      </c>
      <c r="G46" s="579">
        <f>SUM(G45/12)</f>
        <v>4195896.6395068681</v>
      </c>
      <c r="H46" s="841">
        <f t="shared" si="3"/>
        <v>131121.76998458963</v>
      </c>
      <c r="I46" s="840">
        <v>2</v>
      </c>
      <c r="J46" s="579">
        <f>SUM(J45/12)</f>
        <v>262243.53996917926</v>
      </c>
      <c r="K46" s="841">
        <f t="shared" si="4"/>
        <v>131121.76998458963</v>
      </c>
      <c r="L46" s="423"/>
      <c r="M46" s="422"/>
      <c r="N46" s="97"/>
    </row>
    <row r="47" spans="1:14" ht="14.25">
      <c r="B47" s="1056" t="s">
        <v>865</v>
      </c>
      <c r="C47" s="1056"/>
      <c r="D47" s="1056"/>
      <c r="E47" s="1056"/>
      <c r="F47" s="1056"/>
      <c r="G47" s="1056"/>
      <c r="H47" s="1056"/>
      <c r="I47" s="1056"/>
      <c r="J47" s="1056"/>
      <c r="K47" s="1056"/>
      <c r="L47" s="1056"/>
      <c r="M47" s="1056"/>
      <c r="N47" s="217"/>
    </row>
    <row r="51" spans="2:14" ht="15.75">
      <c r="B51" s="1037" t="s">
        <v>866</v>
      </c>
      <c r="C51" s="1037"/>
      <c r="D51" s="1037"/>
      <c r="E51" s="1037"/>
      <c r="F51" s="1037"/>
      <c r="G51" s="1037"/>
      <c r="H51" s="1037"/>
      <c r="I51" s="1037"/>
      <c r="J51" s="1037"/>
      <c r="K51" s="1037"/>
      <c r="L51" s="1037"/>
      <c r="M51" s="1037"/>
      <c r="N51" s="1037"/>
    </row>
    <row r="52" spans="2:14" ht="15" thickBot="1">
      <c r="B52" s="425"/>
      <c r="C52" s="402"/>
      <c r="D52" s="402"/>
      <c r="E52" s="402"/>
      <c r="F52" s="402"/>
      <c r="G52" s="426"/>
      <c r="H52" s="426"/>
      <c r="I52" s="426"/>
      <c r="J52" s="426"/>
      <c r="K52" s="426"/>
      <c r="L52" s="426"/>
      <c r="M52" s="217"/>
      <c r="N52" s="43" t="s">
        <v>46</v>
      </c>
    </row>
    <row r="53" spans="2:14" ht="15" customHeight="1">
      <c r="B53" s="1045" t="s">
        <v>864</v>
      </c>
      <c r="C53" s="1057" t="s">
        <v>21</v>
      </c>
      <c r="D53" s="1049"/>
      <c r="E53" s="1050"/>
      <c r="F53" s="1038" t="s">
        <v>196</v>
      </c>
      <c r="G53" s="1039"/>
      <c r="H53" s="1040"/>
      <c r="I53" s="1038" t="s">
        <v>93</v>
      </c>
      <c r="J53" s="1039"/>
      <c r="K53" s="1040"/>
      <c r="L53" s="1058" t="s">
        <v>94</v>
      </c>
      <c r="M53" s="1039"/>
      <c r="N53" s="1040"/>
    </row>
    <row r="54" spans="2:14" ht="12.75" customHeight="1">
      <c r="B54" s="1046"/>
      <c r="C54" s="1054" t="s">
        <v>49</v>
      </c>
      <c r="D54" s="886" t="s">
        <v>195</v>
      </c>
      <c r="E54" s="1041" t="s">
        <v>251</v>
      </c>
      <c r="F54" s="1054" t="s">
        <v>49</v>
      </c>
      <c r="G54" s="886" t="s">
        <v>195</v>
      </c>
      <c r="H54" s="1041" t="s">
        <v>251</v>
      </c>
      <c r="I54" s="1054" t="s">
        <v>49</v>
      </c>
      <c r="J54" s="886" t="s">
        <v>195</v>
      </c>
      <c r="K54" s="1041" t="s">
        <v>251</v>
      </c>
      <c r="L54" s="1043" t="s">
        <v>49</v>
      </c>
      <c r="M54" s="886" t="s">
        <v>195</v>
      </c>
      <c r="N54" s="1041" t="s">
        <v>251</v>
      </c>
    </row>
    <row r="55" spans="2:14" ht="13.5" thickBot="1">
      <c r="B55" s="1047"/>
      <c r="C55" s="1055"/>
      <c r="D55" s="887"/>
      <c r="E55" s="1042"/>
      <c r="F55" s="1055"/>
      <c r="G55" s="887"/>
      <c r="H55" s="1042"/>
      <c r="I55" s="1055"/>
      <c r="J55" s="887"/>
      <c r="K55" s="1042"/>
      <c r="L55" s="1044"/>
      <c r="M55" s="887"/>
      <c r="N55" s="1042"/>
    </row>
    <row r="56" spans="2:14" ht="14.25">
      <c r="B56" s="434" t="s">
        <v>95</v>
      </c>
      <c r="C56" s="833">
        <v>34</v>
      </c>
      <c r="D56" s="575">
        <v>5366892</v>
      </c>
      <c r="E56" s="832">
        <f>SUM(D56/C56)</f>
        <v>157849.76470588235</v>
      </c>
      <c r="F56" s="833">
        <v>32</v>
      </c>
      <c r="G56" s="575">
        <f>SUM(D56/34*32)</f>
        <v>5051192.4705882352</v>
      </c>
      <c r="H56" s="832">
        <f t="shared" ref="H56:H68" si="9">SUM(G56/F56)</f>
        <v>157849.76470588235</v>
      </c>
      <c r="I56" s="833">
        <v>2</v>
      </c>
      <c r="J56" s="575">
        <f t="shared" ref="J56:J67" si="10">SUM(D56-G56)</f>
        <v>315699.52941176482</v>
      </c>
      <c r="K56" s="832">
        <f t="shared" ref="K56:K68" si="11">SUM(J56/I56)</f>
        <v>157849.76470588241</v>
      </c>
      <c r="L56" s="411"/>
      <c r="M56" s="107"/>
      <c r="N56" s="111"/>
    </row>
    <row r="57" spans="2:14" ht="14.25">
      <c r="B57" s="435" t="s">
        <v>96</v>
      </c>
      <c r="C57" s="833">
        <v>34</v>
      </c>
      <c r="D57" s="813">
        <v>4666862</v>
      </c>
      <c r="E57" s="832">
        <f t="shared" ref="E57:E68" si="12">SUM(D57/C57)</f>
        <v>137260.64705882352</v>
      </c>
      <c r="F57" s="833">
        <v>32</v>
      </c>
      <c r="G57" s="575">
        <f t="shared" ref="G57:G67" si="13">SUM(D57/34*32)</f>
        <v>4392340.7058823528</v>
      </c>
      <c r="H57" s="832">
        <f t="shared" si="9"/>
        <v>137260.64705882352</v>
      </c>
      <c r="I57" s="835">
        <v>2</v>
      </c>
      <c r="J57" s="575">
        <f t="shared" si="10"/>
        <v>274521.29411764722</v>
      </c>
      <c r="K57" s="832">
        <f t="shared" si="11"/>
        <v>137260.64705882361</v>
      </c>
      <c r="L57" s="414"/>
      <c r="M57" s="88"/>
      <c r="N57" s="95"/>
    </row>
    <row r="58" spans="2:14" ht="14.25">
      <c r="B58" s="435" t="s">
        <v>97</v>
      </c>
      <c r="C58" s="833">
        <v>34</v>
      </c>
      <c r="D58" s="813">
        <v>5133548</v>
      </c>
      <c r="E58" s="832">
        <f t="shared" si="12"/>
        <v>150986.70588235295</v>
      </c>
      <c r="F58" s="833">
        <v>32</v>
      </c>
      <c r="G58" s="575">
        <f t="shared" si="13"/>
        <v>4831574.5882352944</v>
      </c>
      <c r="H58" s="832">
        <f t="shared" si="9"/>
        <v>150986.70588235295</v>
      </c>
      <c r="I58" s="835">
        <v>2</v>
      </c>
      <c r="J58" s="575">
        <f t="shared" si="10"/>
        <v>301973.41176470555</v>
      </c>
      <c r="K58" s="832">
        <f t="shared" si="11"/>
        <v>150986.70588235278</v>
      </c>
      <c r="L58" s="414"/>
      <c r="M58" s="88"/>
      <c r="N58" s="95"/>
    </row>
    <row r="59" spans="2:14" ht="14.25">
      <c r="B59" s="435" t="s">
        <v>98</v>
      </c>
      <c r="C59" s="833">
        <v>34</v>
      </c>
      <c r="D59" s="813">
        <v>5366892</v>
      </c>
      <c r="E59" s="832">
        <f t="shared" si="12"/>
        <v>157849.76470588235</v>
      </c>
      <c r="F59" s="833">
        <v>32</v>
      </c>
      <c r="G59" s="575">
        <f t="shared" si="13"/>
        <v>5051192.4705882352</v>
      </c>
      <c r="H59" s="832">
        <f t="shared" si="9"/>
        <v>157849.76470588235</v>
      </c>
      <c r="I59" s="835">
        <v>2</v>
      </c>
      <c r="J59" s="575">
        <f t="shared" si="10"/>
        <v>315699.52941176482</v>
      </c>
      <c r="K59" s="832">
        <f t="shared" si="11"/>
        <v>157849.76470588241</v>
      </c>
      <c r="L59" s="414"/>
      <c r="M59" s="88"/>
      <c r="N59" s="95"/>
    </row>
    <row r="60" spans="2:14" ht="14.25">
      <c r="B60" s="435" t="s">
        <v>99</v>
      </c>
      <c r="C60" s="833">
        <v>34</v>
      </c>
      <c r="D60" s="813">
        <v>5133548</v>
      </c>
      <c r="E60" s="832">
        <f t="shared" si="12"/>
        <v>150986.70588235295</v>
      </c>
      <c r="F60" s="833">
        <v>32</v>
      </c>
      <c r="G60" s="575">
        <f t="shared" si="13"/>
        <v>4831574.5882352944</v>
      </c>
      <c r="H60" s="832">
        <f t="shared" si="9"/>
        <v>150986.70588235295</v>
      </c>
      <c r="I60" s="835">
        <v>2</v>
      </c>
      <c r="J60" s="575">
        <f t="shared" si="10"/>
        <v>301973.41176470555</v>
      </c>
      <c r="K60" s="832">
        <f t="shared" si="11"/>
        <v>150986.70588235278</v>
      </c>
      <c r="L60" s="414"/>
      <c r="M60" s="88"/>
      <c r="N60" s="95"/>
    </row>
    <row r="61" spans="2:14" ht="14.25">
      <c r="B61" s="435" t="s">
        <v>100</v>
      </c>
      <c r="C61" s="833">
        <v>34</v>
      </c>
      <c r="D61" s="813">
        <v>5133548</v>
      </c>
      <c r="E61" s="832">
        <f t="shared" si="12"/>
        <v>150986.70588235295</v>
      </c>
      <c r="F61" s="833">
        <v>32</v>
      </c>
      <c r="G61" s="575">
        <f t="shared" si="13"/>
        <v>4831574.5882352944</v>
      </c>
      <c r="H61" s="832">
        <f t="shared" si="9"/>
        <v>150986.70588235295</v>
      </c>
      <c r="I61" s="835">
        <v>2</v>
      </c>
      <c r="J61" s="575">
        <f t="shared" si="10"/>
        <v>301973.41176470555</v>
      </c>
      <c r="K61" s="832">
        <f t="shared" si="11"/>
        <v>150986.70588235278</v>
      </c>
      <c r="L61" s="414"/>
      <c r="M61" s="88"/>
      <c r="N61" s="95"/>
    </row>
    <row r="62" spans="2:14" ht="14.25">
      <c r="B62" s="435" t="s">
        <v>101</v>
      </c>
      <c r="C62" s="833">
        <v>34</v>
      </c>
      <c r="D62" s="813">
        <v>5366892</v>
      </c>
      <c r="E62" s="832">
        <f t="shared" si="12"/>
        <v>157849.76470588235</v>
      </c>
      <c r="F62" s="833">
        <v>32</v>
      </c>
      <c r="G62" s="575">
        <f t="shared" si="13"/>
        <v>5051192.4705882352</v>
      </c>
      <c r="H62" s="832">
        <f t="shared" si="9"/>
        <v>157849.76470588235</v>
      </c>
      <c r="I62" s="835">
        <v>2</v>
      </c>
      <c r="J62" s="575">
        <f t="shared" si="10"/>
        <v>315699.52941176482</v>
      </c>
      <c r="K62" s="832">
        <f t="shared" si="11"/>
        <v>157849.76470588241</v>
      </c>
      <c r="L62" s="414"/>
      <c r="M62" s="88"/>
      <c r="N62" s="95"/>
    </row>
    <row r="63" spans="2:14" ht="14.25">
      <c r="B63" s="435" t="s">
        <v>102</v>
      </c>
      <c r="C63" s="833">
        <v>34</v>
      </c>
      <c r="D63" s="813">
        <v>4900205</v>
      </c>
      <c r="E63" s="832">
        <f t="shared" si="12"/>
        <v>144123.67647058822</v>
      </c>
      <c r="F63" s="833">
        <v>32</v>
      </c>
      <c r="G63" s="575">
        <f t="shared" si="13"/>
        <v>4611957.6470588231</v>
      </c>
      <c r="H63" s="832">
        <f t="shared" si="9"/>
        <v>144123.67647058822</v>
      </c>
      <c r="I63" s="835">
        <v>2</v>
      </c>
      <c r="J63" s="575">
        <f t="shared" si="10"/>
        <v>288247.35294117685</v>
      </c>
      <c r="K63" s="832">
        <f t="shared" si="11"/>
        <v>144123.67647058843</v>
      </c>
      <c r="L63" s="414"/>
      <c r="M63" s="88"/>
      <c r="N63" s="95"/>
    </row>
    <row r="64" spans="2:14" ht="14.25">
      <c r="B64" s="435" t="s">
        <v>103</v>
      </c>
      <c r="C64" s="833">
        <v>34</v>
      </c>
      <c r="D64" s="813">
        <v>5133548</v>
      </c>
      <c r="E64" s="832">
        <f t="shared" si="12"/>
        <v>150986.70588235295</v>
      </c>
      <c r="F64" s="833">
        <v>32</v>
      </c>
      <c r="G64" s="575">
        <f t="shared" si="13"/>
        <v>4831574.5882352944</v>
      </c>
      <c r="H64" s="832">
        <f t="shared" si="9"/>
        <v>150986.70588235295</v>
      </c>
      <c r="I64" s="835">
        <v>2</v>
      </c>
      <c r="J64" s="575">
        <f t="shared" si="10"/>
        <v>301973.41176470555</v>
      </c>
      <c r="K64" s="832">
        <f t="shared" si="11"/>
        <v>150986.70588235278</v>
      </c>
      <c r="L64" s="414"/>
      <c r="M64" s="88"/>
      <c r="N64" s="95"/>
    </row>
    <row r="65" spans="2:14" ht="14.25">
      <c r="B65" s="435" t="s">
        <v>104</v>
      </c>
      <c r="C65" s="833">
        <v>34</v>
      </c>
      <c r="D65" s="813">
        <v>5133548</v>
      </c>
      <c r="E65" s="832">
        <f t="shared" si="12"/>
        <v>150986.70588235295</v>
      </c>
      <c r="F65" s="833">
        <v>32</v>
      </c>
      <c r="G65" s="575">
        <f t="shared" si="13"/>
        <v>4831574.5882352944</v>
      </c>
      <c r="H65" s="832">
        <f t="shared" si="9"/>
        <v>150986.70588235295</v>
      </c>
      <c r="I65" s="835">
        <v>2</v>
      </c>
      <c r="J65" s="575">
        <f t="shared" si="10"/>
        <v>301973.41176470555</v>
      </c>
      <c r="K65" s="832">
        <f t="shared" si="11"/>
        <v>150986.70588235278</v>
      </c>
      <c r="L65" s="414"/>
      <c r="M65" s="88"/>
      <c r="N65" s="95"/>
    </row>
    <row r="66" spans="2:14" ht="14.25">
      <c r="B66" s="435" t="s">
        <v>105</v>
      </c>
      <c r="C66" s="833">
        <v>34</v>
      </c>
      <c r="D66" s="813">
        <v>4900206</v>
      </c>
      <c r="E66" s="832">
        <f t="shared" si="12"/>
        <v>144123.70588235295</v>
      </c>
      <c r="F66" s="833">
        <v>32</v>
      </c>
      <c r="G66" s="575">
        <f t="shared" si="13"/>
        <v>4611958.5882352944</v>
      </c>
      <c r="H66" s="832">
        <f t="shared" si="9"/>
        <v>144123.70588235295</v>
      </c>
      <c r="I66" s="835">
        <v>2</v>
      </c>
      <c r="J66" s="575">
        <f t="shared" si="10"/>
        <v>288247.41176470555</v>
      </c>
      <c r="K66" s="832">
        <f t="shared" si="11"/>
        <v>144123.70588235278</v>
      </c>
      <c r="L66" s="414"/>
      <c r="M66" s="88"/>
      <c r="N66" s="95"/>
    </row>
    <row r="67" spans="2:14" ht="14.25">
      <c r="B67" s="435" t="s">
        <v>106</v>
      </c>
      <c r="C67" s="833">
        <v>34</v>
      </c>
      <c r="D67" s="813">
        <v>5366892</v>
      </c>
      <c r="E67" s="832">
        <f t="shared" si="12"/>
        <v>157849.76470588235</v>
      </c>
      <c r="F67" s="833">
        <v>32</v>
      </c>
      <c r="G67" s="575">
        <f t="shared" si="13"/>
        <v>5051192.4705882352</v>
      </c>
      <c r="H67" s="832">
        <f t="shared" si="9"/>
        <v>157849.76470588235</v>
      </c>
      <c r="I67" s="835">
        <v>2</v>
      </c>
      <c r="J67" s="575">
        <f t="shared" si="10"/>
        <v>315699.52941176482</v>
      </c>
      <c r="K67" s="832">
        <f t="shared" si="11"/>
        <v>157849.76470588241</v>
      </c>
      <c r="L67" s="414"/>
      <c r="M67" s="88"/>
      <c r="N67" s="95"/>
    </row>
    <row r="68" spans="2:14" ht="14.25">
      <c r="B68" s="436" t="s">
        <v>21</v>
      </c>
      <c r="C68" s="835">
        <f>SUM(C56:C67)</f>
        <v>408</v>
      </c>
      <c r="D68" s="813">
        <f>SUM(D56:D67)</f>
        <v>61602581</v>
      </c>
      <c r="E68" s="832">
        <f t="shared" si="12"/>
        <v>150986.71813725491</v>
      </c>
      <c r="F68" s="835">
        <f>SUM(F56:F67)</f>
        <v>384</v>
      </c>
      <c r="G68" s="813">
        <f>SUM(G56:G67)</f>
        <v>57978899.764705896</v>
      </c>
      <c r="H68" s="832">
        <f t="shared" si="9"/>
        <v>150986.71813725494</v>
      </c>
      <c r="I68" s="835">
        <f>SUM(I56:I67)</f>
        <v>24</v>
      </c>
      <c r="J68" s="813">
        <f>SUM(J56:J67)</f>
        <v>3623681.2352941167</v>
      </c>
      <c r="K68" s="832">
        <f t="shared" si="11"/>
        <v>150986.71813725485</v>
      </c>
      <c r="L68" s="437"/>
      <c r="M68" s="417"/>
      <c r="N68" s="95"/>
    </row>
    <row r="69" spans="2:14" ht="15" thickBot="1">
      <c r="B69" s="438" t="s">
        <v>107</v>
      </c>
      <c r="C69" s="840">
        <v>34</v>
      </c>
      <c r="D69" s="579">
        <f>SUM(D68/12)</f>
        <v>5133548.416666667</v>
      </c>
      <c r="E69" s="839">
        <f>SUM(D69/C69)</f>
        <v>150986.71813725491</v>
      </c>
      <c r="F69" s="840">
        <v>32</v>
      </c>
      <c r="G69" s="579">
        <f>SUM(G68/12)</f>
        <v>4831574.980392158</v>
      </c>
      <c r="H69" s="839">
        <f>SUM(G69/F69)</f>
        <v>150986.71813725494</v>
      </c>
      <c r="I69" s="840">
        <v>2</v>
      </c>
      <c r="J69" s="579">
        <f>SUM(J68/12)</f>
        <v>301973.4362745097</v>
      </c>
      <c r="K69" s="839">
        <f>SUM(J69/I69)</f>
        <v>150986.71813725485</v>
      </c>
      <c r="L69" s="439"/>
      <c r="M69" s="422"/>
      <c r="N69" s="97"/>
    </row>
    <row r="70" spans="2:14" ht="14.25">
      <c r="B70" s="1056" t="s">
        <v>865</v>
      </c>
      <c r="C70" s="1056"/>
      <c r="D70" s="1056"/>
      <c r="E70" s="1056"/>
      <c r="F70" s="1056"/>
      <c r="G70" s="1056"/>
      <c r="H70" s="1056"/>
      <c r="I70" s="1056"/>
      <c r="J70" s="1056"/>
      <c r="K70" s="1056"/>
      <c r="L70" s="1056"/>
      <c r="M70" s="1056"/>
      <c r="N70" s="217"/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theme="6" tint="0.59999389629810485"/>
  </sheetPr>
  <dimension ref="B1:H10"/>
  <sheetViews>
    <sheetView showGridLines="0" zoomScale="115" zoomScaleNormal="115" workbookViewId="0">
      <selection activeCell="E17" sqref="E17"/>
    </sheetView>
  </sheetViews>
  <sheetFormatPr defaultRowHeight="12.75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>
      <c r="G1" s="263" t="s">
        <v>753</v>
      </c>
    </row>
    <row r="3" spans="2:8" ht="18" customHeight="1">
      <c r="B3" s="1061" t="s">
        <v>400</v>
      </c>
      <c r="C3" s="1061"/>
      <c r="D3" s="1061"/>
      <c r="E3" s="1061"/>
      <c r="F3" s="1061"/>
      <c r="G3" s="1061"/>
      <c r="H3" s="8"/>
    </row>
    <row r="4" spans="2:8" ht="18" customHeight="1" thickBot="1">
      <c r="B4" s="264"/>
      <c r="C4" s="265"/>
      <c r="D4" s="265"/>
      <c r="E4" s="265"/>
      <c r="F4" s="265"/>
      <c r="G4" s="263" t="s">
        <v>46</v>
      </c>
    </row>
    <row r="5" spans="2:8" ht="20.100000000000001" customHeight="1" thickBot="1">
      <c r="B5" s="1062"/>
      <c r="C5" s="1063"/>
      <c r="D5" s="1066" t="s">
        <v>868</v>
      </c>
      <c r="E5" s="1067"/>
      <c r="F5" s="1066" t="s">
        <v>869</v>
      </c>
      <c r="G5" s="1067"/>
    </row>
    <row r="6" spans="2:8" ht="20.100000000000001" customHeight="1" thickBot="1">
      <c r="B6" s="1064"/>
      <c r="C6" s="1065"/>
      <c r="D6" s="266" t="s">
        <v>395</v>
      </c>
      <c r="E6" s="267" t="s">
        <v>388</v>
      </c>
      <c r="F6" s="266" t="s">
        <v>395</v>
      </c>
      <c r="G6" s="267" t="s">
        <v>388</v>
      </c>
    </row>
    <row r="7" spans="2:8" ht="20.100000000000001" customHeight="1">
      <c r="B7" s="1068" t="s">
        <v>396</v>
      </c>
      <c r="C7" s="268" t="s">
        <v>397</v>
      </c>
      <c r="D7" s="828">
        <v>91130</v>
      </c>
      <c r="E7" s="829">
        <v>66724</v>
      </c>
      <c r="F7" s="828">
        <f>SUM(D7*1.051)</f>
        <v>95777.62999999999</v>
      </c>
      <c r="G7" s="828">
        <f t="shared" ref="G7:G10" si="0">SUM(E7*1.051)</f>
        <v>70126.923999999999</v>
      </c>
    </row>
    <row r="8" spans="2:8" ht="20.100000000000001" customHeight="1" thickBot="1">
      <c r="B8" s="1069"/>
      <c r="C8" s="269" t="s">
        <v>398</v>
      </c>
      <c r="D8" s="830">
        <v>170278</v>
      </c>
      <c r="E8" s="831">
        <v>122207</v>
      </c>
      <c r="F8" s="828">
        <f t="shared" ref="F8:F10" si="1">SUM(D8*1.051)</f>
        <v>178962.17799999999</v>
      </c>
      <c r="G8" s="828">
        <f t="shared" si="0"/>
        <v>128439.55699999999</v>
      </c>
    </row>
    <row r="9" spans="2:8" ht="20.100000000000001" customHeight="1">
      <c r="B9" s="1059" t="s">
        <v>399</v>
      </c>
      <c r="C9" s="270" t="s">
        <v>397</v>
      </c>
      <c r="D9" s="828">
        <v>199792</v>
      </c>
      <c r="E9" s="829">
        <v>142897</v>
      </c>
      <c r="F9" s="828">
        <f t="shared" si="1"/>
        <v>209981.39199999999</v>
      </c>
      <c r="G9" s="828">
        <f t="shared" si="0"/>
        <v>150184.747</v>
      </c>
    </row>
    <row r="10" spans="2:8" ht="20.100000000000001" customHeight="1" thickBot="1">
      <c r="B10" s="1060"/>
      <c r="C10" s="269" t="s">
        <v>398</v>
      </c>
      <c r="D10" s="830">
        <v>249569</v>
      </c>
      <c r="E10" s="831">
        <v>177790</v>
      </c>
      <c r="F10" s="828">
        <f t="shared" si="1"/>
        <v>262297.01899999997</v>
      </c>
      <c r="G10" s="828">
        <f t="shared" si="0"/>
        <v>186857.28999999998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4">
    <tabColor theme="6" tint="0.59999389629810485"/>
  </sheetPr>
  <dimension ref="A2:O49"/>
  <sheetViews>
    <sheetView showGridLines="0" zoomScale="115" zoomScaleNormal="115" workbookViewId="0">
      <selection activeCell="I26" sqref="I26"/>
    </sheetView>
  </sheetViews>
  <sheetFormatPr defaultColWidth="18" defaultRowHeight="12.75"/>
  <cols>
    <col min="1" max="1" width="2.85546875" style="15" customWidth="1"/>
    <col min="2" max="2" width="11.85546875" style="15" customWidth="1"/>
    <col min="3" max="4" width="12.7109375" style="15" customWidth="1"/>
    <col min="5" max="5" width="12.5703125" style="15" customWidth="1"/>
    <col min="6" max="14" width="12.7109375" style="15" customWidth="1"/>
    <col min="15" max="15" width="13.42578125" style="15" bestFit="1" customWidth="1"/>
    <col min="16" max="254" width="9.140625" style="15" customWidth="1"/>
    <col min="255" max="16384" width="18" style="15"/>
  </cols>
  <sheetData>
    <row r="2" spans="1:15">
      <c r="N2" s="444" t="s">
        <v>790</v>
      </c>
    </row>
    <row r="5" spans="1:15" ht="15.75" customHeight="1">
      <c r="B5" s="1086" t="s">
        <v>870</v>
      </c>
      <c r="C5" s="1086"/>
      <c r="D5" s="1086"/>
      <c r="E5" s="1086"/>
      <c r="F5" s="1086"/>
      <c r="G5" s="1086"/>
      <c r="H5" s="1086"/>
      <c r="I5" s="1086"/>
      <c r="J5" s="1086"/>
      <c r="K5" s="1086"/>
      <c r="L5" s="1086"/>
      <c r="M5" s="1086"/>
      <c r="N5" s="1086"/>
    </row>
    <row r="6" spans="1:15" ht="15.75" customHeight="1">
      <c r="B6" s="1086"/>
      <c r="C6" s="1086"/>
      <c r="D6" s="1086"/>
      <c r="E6" s="1086"/>
      <c r="F6" s="1086"/>
      <c r="G6" s="1086"/>
      <c r="H6" s="1086"/>
      <c r="I6" s="1086"/>
      <c r="J6" s="1086"/>
      <c r="K6" s="1086"/>
      <c r="L6" s="1086"/>
      <c r="M6" s="1086"/>
      <c r="N6" s="1086"/>
    </row>
    <row r="7" spans="1:15" ht="15" thickBot="1">
      <c r="B7" s="445"/>
      <c r="C7" s="446"/>
      <c r="D7" s="446"/>
      <c r="E7" s="446"/>
      <c r="F7" s="446"/>
      <c r="G7" s="447"/>
      <c r="H7" s="447"/>
      <c r="I7" s="447"/>
      <c r="J7" s="447"/>
      <c r="K7" s="447"/>
      <c r="L7" s="447"/>
      <c r="M7" s="100"/>
      <c r="N7" s="443" t="s">
        <v>46</v>
      </c>
    </row>
    <row r="8" spans="1:15" ht="15" customHeight="1">
      <c r="B8" s="1077" t="s">
        <v>871</v>
      </c>
      <c r="C8" s="1080" t="s">
        <v>21</v>
      </c>
      <c r="D8" s="1081"/>
      <c r="E8" s="1082"/>
      <c r="F8" s="1070" t="s">
        <v>196</v>
      </c>
      <c r="G8" s="1071"/>
      <c r="H8" s="1072"/>
      <c r="I8" s="1070" t="s">
        <v>93</v>
      </c>
      <c r="J8" s="1071"/>
      <c r="K8" s="1072"/>
      <c r="L8" s="1070" t="s">
        <v>94</v>
      </c>
      <c r="M8" s="1071"/>
      <c r="N8" s="1072"/>
      <c r="O8" s="448"/>
    </row>
    <row r="9" spans="1:15" ht="12.75" customHeight="1">
      <c r="B9" s="1078"/>
      <c r="C9" s="1073" t="s">
        <v>49</v>
      </c>
      <c r="D9" s="1083" t="s">
        <v>195</v>
      </c>
      <c r="E9" s="1075" t="s">
        <v>251</v>
      </c>
      <c r="F9" s="1073" t="s">
        <v>49</v>
      </c>
      <c r="G9" s="1083" t="s">
        <v>195</v>
      </c>
      <c r="H9" s="1075" t="s">
        <v>251</v>
      </c>
      <c r="I9" s="1073" t="s">
        <v>49</v>
      </c>
      <c r="J9" s="1083" t="s">
        <v>195</v>
      </c>
      <c r="K9" s="1075" t="s">
        <v>251</v>
      </c>
      <c r="L9" s="1073" t="s">
        <v>49</v>
      </c>
      <c r="M9" s="1083" t="s">
        <v>195</v>
      </c>
      <c r="N9" s="1075" t="s">
        <v>251</v>
      </c>
    </row>
    <row r="10" spans="1:15" ht="21.75" customHeight="1" thickBot="1">
      <c r="A10" s="449"/>
      <c r="B10" s="1079"/>
      <c r="C10" s="1074"/>
      <c r="D10" s="1084"/>
      <c r="E10" s="1076"/>
      <c r="F10" s="1074"/>
      <c r="G10" s="1084"/>
      <c r="H10" s="1076"/>
      <c r="I10" s="1074"/>
      <c r="J10" s="1084"/>
      <c r="K10" s="1076"/>
      <c r="L10" s="1074"/>
      <c r="M10" s="1084"/>
      <c r="N10" s="1076"/>
    </row>
    <row r="11" spans="1:15" ht="14.25" customHeight="1">
      <c r="A11" s="449"/>
      <c r="B11" s="450" t="s">
        <v>95</v>
      </c>
      <c r="C11" s="833">
        <v>34</v>
      </c>
      <c r="D11" s="575">
        <v>4660783.326096396</v>
      </c>
      <c r="E11" s="841">
        <v>137081.86253224695</v>
      </c>
      <c r="F11" s="833">
        <v>32</v>
      </c>
      <c r="G11" s="575">
        <v>4386619.6010319022</v>
      </c>
      <c r="H11" s="841">
        <v>137081.86253224695</v>
      </c>
      <c r="I11" s="833">
        <v>2</v>
      </c>
      <c r="J11" s="575">
        <v>274163.72506449372</v>
      </c>
      <c r="K11" s="841">
        <v>137081.86253224686</v>
      </c>
      <c r="L11" s="451"/>
      <c r="M11" s="452"/>
      <c r="N11" s="453"/>
    </row>
    <row r="12" spans="1:15" ht="14.25" customHeight="1">
      <c r="A12" s="449"/>
      <c r="B12" s="454" t="s">
        <v>96</v>
      </c>
      <c r="C12" s="835">
        <v>34</v>
      </c>
      <c r="D12" s="575">
        <v>4052854.5375597049</v>
      </c>
      <c r="E12" s="841">
        <v>119201.60404587367</v>
      </c>
      <c r="F12" s="833">
        <v>32</v>
      </c>
      <c r="G12" s="575">
        <v>3814451.3294679574</v>
      </c>
      <c r="H12" s="841">
        <v>119201.60404587367</v>
      </c>
      <c r="I12" s="833">
        <v>2</v>
      </c>
      <c r="J12" s="575">
        <v>238403.20809174748</v>
      </c>
      <c r="K12" s="841">
        <v>119201.60404587374</v>
      </c>
      <c r="L12" s="455"/>
      <c r="M12" s="456"/>
      <c r="N12" s="458"/>
    </row>
    <row r="13" spans="1:15" ht="14.25" customHeight="1">
      <c r="A13" s="449"/>
      <c r="B13" s="454" t="s">
        <v>97</v>
      </c>
      <c r="C13" s="835">
        <v>34</v>
      </c>
      <c r="D13" s="575">
        <v>4458139.8176291799</v>
      </c>
      <c r="E13" s="841">
        <v>131121.7593420347</v>
      </c>
      <c r="F13" s="833">
        <v>32</v>
      </c>
      <c r="G13" s="575">
        <v>4195896.2989451103</v>
      </c>
      <c r="H13" s="841">
        <v>131121.7593420347</v>
      </c>
      <c r="I13" s="833">
        <v>2</v>
      </c>
      <c r="J13" s="575">
        <v>262243.51868406963</v>
      </c>
      <c r="K13" s="841">
        <v>131121.75934203481</v>
      </c>
      <c r="L13" s="455"/>
      <c r="M13" s="456"/>
      <c r="N13" s="458"/>
    </row>
    <row r="14" spans="1:15" ht="14.25" customHeight="1">
      <c r="A14" s="449"/>
      <c r="B14" s="454" t="s">
        <v>98</v>
      </c>
      <c r="C14" s="835">
        <v>34</v>
      </c>
      <c r="D14" s="575">
        <v>4660783.326096396</v>
      </c>
      <c r="E14" s="841">
        <v>137081.86253224695</v>
      </c>
      <c r="F14" s="833">
        <v>32</v>
      </c>
      <c r="G14" s="575">
        <v>4386619.6010319022</v>
      </c>
      <c r="H14" s="841">
        <v>137081.86253224695</v>
      </c>
      <c r="I14" s="833">
        <v>2</v>
      </c>
      <c r="J14" s="575">
        <v>274163.72506449372</v>
      </c>
      <c r="K14" s="841">
        <v>137081.86253224686</v>
      </c>
      <c r="L14" s="455"/>
      <c r="M14" s="456"/>
      <c r="N14" s="458"/>
    </row>
    <row r="15" spans="1:15" ht="14.25" customHeight="1">
      <c r="A15" s="449"/>
      <c r="B15" s="454" t="s">
        <v>99</v>
      </c>
      <c r="C15" s="835">
        <v>34</v>
      </c>
      <c r="D15" s="575">
        <v>4458139.8176291799</v>
      </c>
      <c r="E15" s="841">
        <v>131121.7593420347</v>
      </c>
      <c r="F15" s="833">
        <v>32</v>
      </c>
      <c r="G15" s="575">
        <v>4195896.2989451103</v>
      </c>
      <c r="H15" s="841">
        <v>131121.7593420347</v>
      </c>
      <c r="I15" s="833">
        <v>2</v>
      </c>
      <c r="J15" s="575">
        <v>262243.51868406963</v>
      </c>
      <c r="K15" s="841">
        <v>131121.75934203481</v>
      </c>
      <c r="L15" s="455"/>
      <c r="M15" s="456"/>
      <c r="N15" s="458"/>
    </row>
    <row r="16" spans="1:15" ht="14.25" customHeight="1">
      <c r="A16" s="449"/>
      <c r="B16" s="454" t="s">
        <v>100</v>
      </c>
      <c r="C16" s="835">
        <v>34</v>
      </c>
      <c r="D16" s="575">
        <v>4458139.8176291799</v>
      </c>
      <c r="E16" s="841">
        <v>131121.7593420347</v>
      </c>
      <c r="F16" s="833">
        <v>32</v>
      </c>
      <c r="G16" s="575">
        <v>4195896.2989451103</v>
      </c>
      <c r="H16" s="841">
        <v>131121.7593420347</v>
      </c>
      <c r="I16" s="833">
        <v>2</v>
      </c>
      <c r="J16" s="575">
        <v>262243.51868406963</v>
      </c>
      <c r="K16" s="841">
        <v>131121.75934203481</v>
      </c>
      <c r="L16" s="455"/>
      <c r="M16" s="456"/>
      <c r="N16" s="458"/>
    </row>
    <row r="17" spans="1:14" ht="14.25" customHeight="1">
      <c r="A17" s="449"/>
      <c r="B17" s="454" t="s">
        <v>101</v>
      </c>
      <c r="C17" s="835">
        <v>34</v>
      </c>
      <c r="D17" s="575">
        <v>4660783.326096396</v>
      </c>
      <c r="E17" s="841">
        <v>137081.86253224695</v>
      </c>
      <c r="F17" s="833">
        <v>32</v>
      </c>
      <c r="G17" s="575">
        <v>4386619.6010319022</v>
      </c>
      <c r="H17" s="841">
        <v>137081.86253224695</v>
      </c>
      <c r="I17" s="833">
        <v>2</v>
      </c>
      <c r="J17" s="575">
        <v>274163.72506449372</v>
      </c>
      <c r="K17" s="841">
        <v>137081.86253224686</v>
      </c>
      <c r="L17" s="455"/>
      <c r="M17" s="456"/>
      <c r="N17" s="458"/>
    </row>
    <row r="18" spans="1:14" ht="14.25" customHeight="1">
      <c r="A18" s="449"/>
      <c r="B18" s="454" t="s">
        <v>102</v>
      </c>
      <c r="C18" s="835">
        <v>34</v>
      </c>
      <c r="D18" s="575">
        <v>4255497.1775944419</v>
      </c>
      <c r="E18" s="841">
        <v>125161.68169395417</v>
      </c>
      <c r="F18" s="833">
        <v>32</v>
      </c>
      <c r="G18" s="575">
        <v>4005173.8142065336</v>
      </c>
      <c r="H18" s="841">
        <v>125161.68169395417</v>
      </c>
      <c r="I18" s="833">
        <v>2</v>
      </c>
      <c r="J18" s="575">
        <v>250323.36338790832</v>
      </c>
      <c r="K18" s="841">
        <v>125161.68169395416</v>
      </c>
      <c r="L18" s="455"/>
      <c r="M18" s="456"/>
      <c r="N18" s="458"/>
    </row>
    <row r="19" spans="1:14" ht="14.25" customHeight="1">
      <c r="A19" s="449"/>
      <c r="B19" s="454" t="s">
        <v>103</v>
      </c>
      <c r="C19" s="835">
        <v>34</v>
      </c>
      <c r="D19" s="575">
        <v>4458139.8176291799</v>
      </c>
      <c r="E19" s="841">
        <v>131121.7593420347</v>
      </c>
      <c r="F19" s="833">
        <v>32</v>
      </c>
      <c r="G19" s="575">
        <v>4195896.2989451103</v>
      </c>
      <c r="H19" s="841">
        <v>131121.7593420347</v>
      </c>
      <c r="I19" s="833">
        <v>2</v>
      </c>
      <c r="J19" s="575">
        <v>262243.51868406963</v>
      </c>
      <c r="K19" s="841">
        <v>131121.75934203481</v>
      </c>
      <c r="L19" s="455"/>
      <c r="M19" s="456"/>
      <c r="N19" s="458"/>
    </row>
    <row r="20" spans="1:14" ht="14.25" customHeight="1">
      <c r="A20" s="449"/>
      <c r="B20" s="454" t="s">
        <v>104</v>
      </c>
      <c r="C20" s="835">
        <v>34</v>
      </c>
      <c r="D20" s="575">
        <v>4458139.8176291799</v>
      </c>
      <c r="E20" s="841">
        <v>131121.7593420347</v>
      </c>
      <c r="F20" s="833">
        <v>32</v>
      </c>
      <c r="G20" s="575">
        <v>4195896.2989451103</v>
      </c>
      <c r="H20" s="841">
        <v>131121.7593420347</v>
      </c>
      <c r="I20" s="833">
        <v>2</v>
      </c>
      <c r="J20" s="575">
        <v>262243.51868406963</v>
      </c>
      <c r="K20" s="841">
        <v>131121.75934203481</v>
      </c>
      <c r="L20" s="455"/>
      <c r="M20" s="456"/>
      <c r="N20" s="458"/>
    </row>
    <row r="21" spans="1:14" ht="14.25" customHeight="1">
      <c r="A21" s="449"/>
      <c r="B21" s="454" t="s">
        <v>105</v>
      </c>
      <c r="C21" s="835">
        <v>34</v>
      </c>
      <c r="D21" s="575">
        <v>4255498.0460269218</v>
      </c>
      <c r="E21" s="841">
        <v>125161.70723608593</v>
      </c>
      <c r="F21" s="833">
        <v>32</v>
      </c>
      <c r="G21" s="575">
        <v>4005174.6315547498</v>
      </c>
      <c r="H21" s="841">
        <v>125161.70723608593</v>
      </c>
      <c r="I21" s="833">
        <v>2</v>
      </c>
      <c r="J21" s="575">
        <v>250323.41447217204</v>
      </c>
      <c r="K21" s="841">
        <v>125161.70723608602</v>
      </c>
      <c r="L21" s="455"/>
      <c r="M21" s="456"/>
      <c r="N21" s="458"/>
    </row>
    <row r="22" spans="1:14" ht="14.25" customHeight="1">
      <c r="A22" s="449"/>
      <c r="B22" s="454" t="s">
        <v>106</v>
      </c>
      <c r="C22" s="835">
        <v>34</v>
      </c>
      <c r="D22" s="575">
        <v>4660783.326096396</v>
      </c>
      <c r="E22" s="841">
        <v>137081.86253224695</v>
      </c>
      <c r="F22" s="833">
        <v>32</v>
      </c>
      <c r="G22" s="575">
        <v>4386619.6010319022</v>
      </c>
      <c r="H22" s="841">
        <v>137081.86253224695</v>
      </c>
      <c r="I22" s="833">
        <v>2</v>
      </c>
      <c r="J22" s="575">
        <v>274163.72506449372</v>
      </c>
      <c r="K22" s="841">
        <v>137081.86253224686</v>
      </c>
      <c r="L22" s="455"/>
      <c r="M22" s="456"/>
      <c r="N22" s="458"/>
    </row>
    <row r="23" spans="1:14" ht="14.25" customHeight="1">
      <c r="A23" s="449"/>
      <c r="B23" s="459" t="s">
        <v>21</v>
      </c>
      <c r="C23" s="835">
        <v>408</v>
      </c>
      <c r="D23" s="813">
        <v>53497682.153712556</v>
      </c>
      <c r="E23" s="841">
        <v>131121.7699845896</v>
      </c>
      <c r="F23" s="835">
        <v>384</v>
      </c>
      <c r="G23" s="813">
        <v>50350759.674082413</v>
      </c>
      <c r="H23" s="841">
        <v>131121.76998458963</v>
      </c>
      <c r="I23" s="835">
        <v>24</v>
      </c>
      <c r="J23" s="813">
        <v>3146922.4796301508</v>
      </c>
      <c r="K23" s="841">
        <v>131121.76998458963</v>
      </c>
      <c r="L23" s="461"/>
      <c r="M23" s="460"/>
      <c r="N23" s="458"/>
    </row>
    <row r="24" spans="1:14" ht="14.25" customHeight="1" thickBot="1">
      <c r="A24" s="449"/>
      <c r="B24" s="462" t="s">
        <v>107</v>
      </c>
      <c r="C24" s="840">
        <v>34</v>
      </c>
      <c r="D24" s="579">
        <v>4458140.179476046</v>
      </c>
      <c r="E24" s="841">
        <v>131121.7699845896</v>
      </c>
      <c r="F24" s="840">
        <v>32</v>
      </c>
      <c r="G24" s="579">
        <v>4195896.6395068681</v>
      </c>
      <c r="H24" s="841">
        <v>131121.76998458963</v>
      </c>
      <c r="I24" s="840">
        <v>2</v>
      </c>
      <c r="J24" s="579">
        <v>262243.53996917926</v>
      </c>
      <c r="K24" s="841">
        <v>131121.76998458963</v>
      </c>
      <c r="L24" s="466"/>
      <c r="M24" s="463"/>
      <c r="N24" s="465"/>
    </row>
    <row r="25" spans="1:14" ht="14.25">
      <c r="B25" s="1085" t="s">
        <v>865</v>
      </c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0"/>
    </row>
    <row r="29" spans="1:14" ht="15.75" customHeight="1">
      <c r="B29" s="1086" t="s">
        <v>872</v>
      </c>
      <c r="C29" s="1086"/>
      <c r="D29" s="1086"/>
      <c r="E29" s="1086"/>
      <c r="F29" s="1086"/>
      <c r="G29" s="1086"/>
      <c r="H29" s="1086"/>
      <c r="I29" s="1086"/>
      <c r="J29" s="1086"/>
      <c r="K29" s="1086"/>
      <c r="L29" s="1086"/>
      <c r="M29" s="1086"/>
      <c r="N29" s="1086"/>
    </row>
    <row r="30" spans="1:14" ht="15.75" customHeight="1">
      <c r="B30" s="1086"/>
      <c r="C30" s="1086"/>
      <c r="D30" s="1086"/>
      <c r="E30" s="1086"/>
      <c r="F30" s="1086"/>
      <c r="G30" s="1086"/>
      <c r="H30" s="1086"/>
      <c r="I30" s="1086"/>
      <c r="J30" s="1086"/>
      <c r="K30" s="1086"/>
      <c r="L30" s="1086"/>
      <c r="M30" s="1086"/>
      <c r="N30" s="1086"/>
    </row>
    <row r="31" spans="1:14" ht="15" thickBot="1">
      <c r="B31" s="445"/>
      <c r="C31" s="446"/>
      <c r="D31" s="446"/>
      <c r="E31" s="446"/>
      <c r="F31" s="446"/>
      <c r="G31" s="447"/>
      <c r="H31" s="447"/>
      <c r="I31" s="447"/>
      <c r="J31" s="447"/>
      <c r="K31" s="447"/>
      <c r="L31" s="447"/>
      <c r="M31" s="100"/>
      <c r="N31" s="443" t="s">
        <v>46</v>
      </c>
    </row>
    <row r="32" spans="1:14" ht="15" customHeight="1">
      <c r="B32" s="1077" t="s">
        <v>873</v>
      </c>
      <c r="C32" s="1080" t="s">
        <v>21</v>
      </c>
      <c r="D32" s="1081"/>
      <c r="E32" s="1082"/>
      <c r="F32" s="1070" t="s">
        <v>196</v>
      </c>
      <c r="G32" s="1071"/>
      <c r="H32" s="1072"/>
      <c r="I32" s="1070" t="s">
        <v>93</v>
      </c>
      <c r="J32" s="1071"/>
      <c r="K32" s="1072"/>
      <c r="L32" s="1070" t="s">
        <v>94</v>
      </c>
      <c r="M32" s="1071"/>
      <c r="N32" s="1072"/>
    </row>
    <row r="33" spans="2:14" ht="12.75" customHeight="1">
      <c r="B33" s="1078"/>
      <c r="C33" s="1073" t="s">
        <v>49</v>
      </c>
      <c r="D33" s="1083" t="s">
        <v>195</v>
      </c>
      <c r="E33" s="1075" t="s">
        <v>251</v>
      </c>
      <c r="F33" s="1073" t="s">
        <v>49</v>
      </c>
      <c r="G33" s="1083" t="s">
        <v>195</v>
      </c>
      <c r="H33" s="1075" t="s">
        <v>251</v>
      </c>
      <c r="I33" s="1073" t="s">
        <v>49</v>
      </c>
      <c r="J33" s="1083" t="s">
        <v>195</v>
      </c>
      <c r="K33" s="1075" t="s">
        <v>251</v>
      </c>
      <c r="L33" s="1073" t="s">
        <v>49</v>
      </c>
      <c r="M33" s="1083" t="s">
        <v>195</v>
      </c>
      <c r="N33" s="1075" t="s">
        <v>251</v>
      </c>
    </row>
    <row r="34" spans="2:14" ht="13.5" thickBot="1">
      <c r="B34" s="1087"/>
      <c r="C34" s="1074"/>
      <c r="D34" s="1084"/>
      <c r="E34" s="1076"/>
      <c r="F34" s="1074"/>
      <c r="G34" s="1084"/>
      <c r="H34" s="1076"/>
      <c r="I34" s="1074"/>
      <c r="J34" s="1084"/>
      <c r="K34" s="1076"/>
      <c r="L34" s="1074"/>
      <c r="M34" s="1084"/>
      <c r="N34" s="1076"/>
    </row>
    <row r="35" spans="2:14" ht="14.25">
      <c r="B35" s="467" t="s">
        <v>95</v>
      </c>
      <c r="C35" s="842">
        <v>34</v>
      </c>
      <c r="D35" s="749">
        <v>5366892</v>
      </c>
      <c r="E35" s="843">
        <v>157849.76470588235</v>
      </c>
      <c r="F35" s="745">
        <v>32</v>
      </c>
      <c r="G35" s="749">
        <v>5051192.4705882352</v>
      </c>
      <c r="H35" s="843">
        <v>157849.76470588235</v>
      </c>
      <c r="I35" s="745">
        <v>2</v>
      </c>
      <c r="J35" s="749">
        <v>315699.52941176482</v>
      </c>
      <c r="K35" s="843">
        <v>157849.76470588241</v>
      </c>
      <c r="L35" s="469"/>
      <c r="M35" s="452"/>
      <c r="N35" s="453"/>
    </row>
    <row r="36" spans="2:14" ht="14.25">
      <c r="B36" s="470" t="s">
        <v>96</v>
      </c>
      <c r="C36" s="844">
        <v>34</v>
      </c>
      <c r="D36" s="845">
        <v>4666862</v>
      </c>
      <c r="E36" s="846">
        <v>137260.64705882352</v>
      </c>
      <c r="F36" s="847">
        <v>32</v>
      </c>
      <c r="G36" s="845">
        <v>4392340.7058823528</v>
      </c>
      <c r="H36" s="846">
        <v>137260.64705882352</v>
      </c>
      <c r="I36" s="847">
        <v>2</v>
      </c>
      <c r="J36" s="845">
        <v>274521.29411764722</v>
      </c>
      <c r="K36" s="846">
        <v>137260.64705882361</v>
      </c>
      <c r="L36" s="472"/>
      <c r="M36" s="456"/>
      <c r="N36" s="458"/>
    </row>
    <row r="37" spans="2:14" ht="14.25">
      <c r="B37" s="470" t="s">
        <v>97</v>
      </c>
      <c r="C37" s="844">
        <v>34</v>
      </c>
      <c r="D37" s="845">
        <v>5133548</v>
      </c>
      <c r="E37" s="846">
        <v>150986.70588235295</v>
      </c>
      <c r="F37" s="847">
        <v>32</v>
      </c>
      <c r="G37" s="845">
        <v>4831574.5882352944</v>
      </c>
      <c r="H37" s="846">
        <v>150986.70588235295</v>
      </c>
      <c r="I37" s="847">
        <v>2</v>
      </c>
      <c r="J37" s="845">
        <v>301973.41176470555</v>
      </c>
      <c r="K37" s="846">
        <v>150986.70588235278</v>
      </c>
      <c r="L37" s="472"/>
      <c r="M37" s="456"/>
      <c r="N37" s="458"/>
    </row>
    <row r="38" spans="2:14" ht="14.25">
      <c r="B38" s="470" t="s">
        <v>98</v>
      </c>
      <c r="C38" s="844">
        <v>34</v>
      </c>
      <c r="D38" s="845">
        <v>5366892</v>
      </c>
      <c r="E38" s="846">
        <v>157849.76470588235</v>
      </c>
      <c r="F38" s="847">
        <v>32</v>
      </c>
      <c r="G38" s="845">
        <v>5051192.4705882352</v>
      </c>
      <c r="H38" s="846">
        <v>157849.76470588235</v>
      </c>
      <c r="I38" s="847">
        <v>2</v>
      </c>
      <c r="J38" s="845">
        <v>315699.52941176482</v>
      </c>
      <c r="K38" s="846">
        <v>157849.76470588241</v>
      </c>
      <c r="L38" s="472"/>
      <c r="M38" s="456"/>
      <c r="N38" s="458"/>
    </row>
    <row r="39" spans="2:14" ht="14.25">
      <c r="B39" s="470" t="s">
        <v>99</v>
      </c>
      <c r="C39" s="844">
        <v>34</v>
      </c>
      <c r="D39" s="845">
        <v>5133548</v>
      </c>
      <c r="E39" s="846">
        <v>150986.70588235295</v>
      </c>
      <c r="F39" s="847">
        <v>32</v>
      </c>
      <c r="G39" s="845">
        <v>4831574.5882352944</v>
      </c>
      <c r="H39" s="846">
        <v>150986.70588235295</v>
      </c>
      <c r="I39" s="847">
        <v>2</v>
      </c>
      <c r="J39" s="845">
        <v>301973.41176470555</v>
      </c>
      <c r="K39" s="846">
        <v>150986.70588235278</v>
      </c>
      <c r="L39" s="472"/>
      <c r="M39" s="456"/>
      <c r="N39" s="458"/>
    </row>
    <row r="40" spans="2:14" ht="14.25">
      <c r="B40" s="470" t="s">
        <v>100</v>
      </c>
      <c r="C40" s="844">
        <v>34</v>
      </c>
      <c r="D40" s="845">
        <v>5133548</v>
      </c>
      <c r="E40" s="846">
        <v>150986.70588235295</v>
      </c>
      <c r="F40" s="847">
        <v>32</v>
      </c>
      <c r="G40" s="845">
        <v>4831574.5882352944</v>
      </c>
      <c r="H40" s="846">
        <v>150986.70588235295</v>
      </c>
      <c r="I40" s="847">
        <v>2</v>
      </c>
      <c r="J40" s="845">
        <v>301973.41176470555</v>
      </c>
      <c r="K40" s="846">
        <v>150986.70588235278</v>
      </c>
      <c r="L40" s="472"/>
      <c r="M40" s="456"/>
      <c r="N40" s="458"/>
    </row>
    <row r="41" spans="2:14" ht="14.25">
      <c r="B41" s="470" t="s">
        <v>101</v>
      </c>
      <c r="C41" s="844">
        <v>34</v>
      </c>
      <c r="D41" s="845">
        <v>5366892</v>
      </c>
      <c r="E41" s="846">
        <v>157849.76470588235</v>
      </c>
      <c r="F41" s="847">
        <v>32</v>
      </c>
      <c r="G41" s="845">
        <v>5051192.4705882352</v>
      </c>
      <c r="H41" s="846">
        <v>157849.76470588235</v>
      </c>
      <c r="I41" s="847">
        <v>2</v>
      </c>
      <c r="J41" s="845">
        <v>315699.52941176482</v>
      </c>
      <c r="K41" s="846">
        <v>157849.76470588241</v>
      </c>
      <c r="L41" s="472"/>
      <c r="M41" s="456"/>
      <c r="N41" s="458"/>
    </row>
    <row r="42" spans="2:14" ht="14.25">
      <c r="B42" s="470" t="s">
        <v>102</v>
      </c>
      <c r="C42" s="844">
        <v>34</v>
      </c>
      <c r="D42" s="845">
        <v>4900205</v>
      </c>
      <c r="E42" s="846">
        <v>144123.67647058822</v>
      </c>
      <c r="F42" s="847">
        <v>32</v>
      </c>
      <c r="G42" s="845">
        <v>4611957.6470588231</v>
      </c>
      <c r="H42" s="846">
        <v>144123.67647058822</v>
      </c>
      <c r="I42" s="847">
        <v>2</v>
      </c>
      <c r="J42" s="845">
        <v>288247.35294117685</v>
      </c>
      <c r="K42" s="846">
        <v>144123.67647058843</v>
      </c>
      <c r="L42" s="472"/>
      <c r="M42" s="456"/>
      <c r="N42" s="458"/>
    </row>
    <row r="43" spans="2:14" ht="14.25">
      <c r="B43" s="470" t="s">
        <v>103</v>
      </c>
      <c r="C43" s="844">
        <v>34</v>
      </c>
      <c r="D43" s="845">
        <v>5133548</v>
      </c>
      <c r="E43" s="846">
        <v>150986.70588235295</v>
      </c>
      <c r="F43" s="847">
        <v>32</v>
      </c>
      <c r="G43" s="845">
        <v>4831574.5882352944</v>
      </c>
      <c r="H43" s="846">
        <v>150986.70588235295</v>
      </c>
      <c r="I43" s="847">
        <v>2</v>
      </c>
      <c r="J43" s="845">
        <v>301973.41176470555</v>
      </c>
      <c r="K43" s="846">
        <v>150986.70588235278</v>
      </c>
      <c r="L43" s="472"/>
      <c r="M43" s="456"/>
      <c r="N43" s="458"/>
    </row>
    <row r="44" spans="2:14" ht="14.25">
      <c r="B44" s="470" t="s">
        <v>104</v>
      </c>
      <c r="C44" s="844">
        <v>34</v>
      </c>
      <c r="D44" s="845">
        <v>5133548</v>
      </c>
      <c r="E44" s="846">
        <v>150986.70588235295</v>
      </c>
      <c r="F44" s="847">
        <v>32</v>
      </c>
      <c r="G44" s="845">
        <v>4831574.5882352944</v>
      </c>
      <c r="H44" s="846">
        <v>150986.70588235295</v>
      </c>
      <c r="I44" s="847">
        <v>2</v>
      </c>
      <c r="J44" s="845">
        <v>301973.41176470555</v>
      </c>
      <c r="K44" s="846">
        <v>150986.70588235278</v>
      </c>
      <c r="L44" s="472"/>
      <c r="M44" s="456"/>
      <c r="N44" s="458"/>
    </row>
    <row r="45" spans="2:14" ht="14.25">
      <c r="B45" s="470" t="s">
        <v>105</v>
      </c>
      <c r="C45" s="844">
        <v>34</v>
      </c>
      <c r="D45" s="845">
        <v>4900206</v>
      </c>
      <c r="E45" s="846">
        <v>144123.70588235295</v>
      </c>
      <c r="F45" s="847">
        <v>32</v>
      </c>
      <c r="G45" s="845">
        <v>4611958.5882352944</v>
      </c>
      <c r="H45" s="846">
        <v>144123.70588235295</v>
      </c>
      <c r="I45" s="847">
        <v>2</v>
      </c>
      <c r="J45" s="845">
        <v>288247.41176470555</v>
      </c>
      <c r="K45" s="846">
        <v>144123.70588235278</v>
      </c>
      <c r="L45" s="472"/>
      <c r="M45" s="456"/>
      <c r="N45" s="458"/>
    </row>
    <row r="46" spans="2:14" ht="14.25">
      <c r="B46" s="470" t="s">
        <v>106</v>
      </c>
      <c r="C46" s="844">
        <v>34</v>
      </c>
      <c r="D46" s="845">
        <v>5366892</v>
      </c>
      <c r="E46" s="846">
        <v>157849.76470588235</v>
      </c>
      <c r="F46" s="847">
        <v>32</v>
      </c>
      <c r="G46" s="845">
        <v>5051192.4705882352</v>
      </c>
      <c r="H46" s="846">
        <v>157849.76470588235</v>
      </c>
      <c r="I46" s="847">
        <v>2</v>
      </c>
      <c r="J46" s="845">
        <v>315699.52941176482</v>
      </c>
      <c r="K46" s="846">
        <v>157849.76470588241</v>
      </c>
      <c r="L46" s="472"/>
      <c r="M46" s="456"/>
      <c r="N46" s="458"/>
    </row>
    <row r="47" spans="2:14" ht="14.25">
      <c r="B47" s="473" t="s">
        <v>21</v>
      </c>
      <c r="C47" s="844">
        <v>408</v>
      </c>
      <c r="D47" s="845">
        <v>61602581</v>
      </c>
      <c r="E47" s="846">
        <v>150986.71813725491</v>
      </c>
      <c r="F47" s="847">
        <v>384</v>
      </c>
      <c r="G47" s="845">
        <v>57978899.764705896</v>
      </c>
      <c r="H47" s="846">
        <v>150986.71813725494</v>
      </c>
      <c r="I47" s="847">
        <v>24</v>
      </c>
      <c r="J47" s="845">
        <v>3623681.2352941167</v>
      </c>
      <c r="K47" s="846">
        <v>150986.71813725485</v>
      </c>
      <c r="L47" s="474"/>
      <c r="M47" s="460"/>
      <c r="N47" s="458"/>
    </row>
    <row r="48" spans="2:14" ht="15" thickBot="1">
      <c r="B48" s="475" t="s">
        <v>107</v>
      </c>
      <c r="C48" s="848">
        <v>34</v>
      </c>
      <c r="D48" s="849">
        <v>5133548.416666667</v>
      </c>
      <c r="E48" s="850">
        <v>150986.71813725491</v>
      </c>
      <c r="F48" s="851">
        <v>32</v>
      </c>
      <c r="G48" s="849">
        <v>4831574.980392158</v>
      </c>
      <c r="H48" s="850">
        <v>150986.71813725494</v>
      </c>
      <c r="I48" s="851">
        <v>2</v>
      </c>
      <c r="J48" s="849">
        <v>301973.4362745097</v>
      </c>
      <c r="K48" s="850">
        <v>150986.71813725485</v>
      </c>
      <c r="L48" s="477"/>
      <c r="M48" s="463"/>
      <c r="N48" s="465"/>
    </row>
    <row r="49" spans="2:14" ht="14.25">
      <c r="B49" s="1085" t="s">
        <v>865</v>
      </c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0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>
    <tabColor theme="6" tint="0.59999389629810485"/>
  </sheetPr>
  <dimension ref="B1:M44"/>
  <sheetViews>
    <sheetView showGridLines="0" zoomScale="115" zoomScaleNormal="115" workbookViewId="0">
      <selection activeCell="C22" sqref="C22"/>
    </sheetView>
  </sheetViews>
  <sheetFormatPr defaultRowHeight="12.75"/>
  <cols>
    <col min="1" max="1" width="3.85546875" style="566" customWidth="1"/>
    <col min="2" max="2" width="9.140625" style="566"/>
    <col min="3" max="13" width="12.7109375" style="566" customWidth="1"/>
    <col min="14" max="16384" width="9.140625" style="566"/>
  </cols>
  <sheetData>
    <row r="1" spans="2:13">
      <c r="J1" s="44" t="s">
        <v>356</v>
      </c>
    </row>
    <row r="2" spans="2:13" ht="20.25" customHeight="1">
      <c r="B2" s="871" t="s">
        <v>239</v>
      </c>
      <c r="C2" s="871"/>
      <c r="D2" s="871"/>
      <c r="E2" s="871"/>
      <c r="F2" s="871"/>
      <c r="G2" s="871"/>
      <c r="H2" s="871"/>
      <c r="I2" s="871"/>
      <c r="J2" s="871"/>
      <c r="K2" s="643"/>
      <c r="L2" s="643"/>
    </row>
    <row r="3" spans="2:13" ht="15" thickBot="1">
      <c r="B3" s="217"/>
      <c r="C3" s="644"/>
      <c r="D3" s="644"/>
      <c r="E3" s="644"/>
      <c r="F3" s="644"/>
      <c r="G3" s="217"/>
      <c r="H3" s="217"/>
      <c r="I3" s="217"/>
      <c r="J3" s="567" t="s">
        <v>46</v>
      </c>
      <c r="K3" s="217"/>
      <c r="L3" s="645"/>
      <c r="M3" s="568"/>
    </row>
    <row r="4" spans="2:13" ht="30" customHeight="1">
      <c r="B4" s="1088" t="s">
        <v>240</v>
      </c>
      <c r="C4" s="1090" t="s">
        <v>874</v>
      </c>
      <c r="D4" s="945"/>
      <c r="E4" s="945"/>
      <c r="F4" s="946"/>
      <c r="G4" s="945" t="s">
        <v>875</v>
      </c>
      <c r="H4" s="945"/>
      <c r="I4" s="945"/>
      <c r="J4" s="946"/>
      <c r="K4" s="238"/>
      <c r="L4" s="238"/>
      <c r="M4" s="568"/>
    </row>
    <row r="5" spans="2:13" ht="26.25" thickBot="1">
      <c r="B5" s="1089"/>
      <c r="C5" s="646" t="s">
        <v>244</v>
      </c>
      <c r="D5" s="647" t="s">
        <v>201</v>
      </c>
      <c r="E5" s="647" t="s">
        <v>242</v>
      </c>
      <c r="F5" s="648" t="s">
        <v>243</v>
      </c>
      <c r="G5" s="646" t="s">
        <v>244</v>
      </c>
      <c r="H5" s="647" t="s">
        <v>201</v>
      </c>
      <c r="I5" s="647" t="s">
        <v>242</v>
      </c>
      <c r="J5" s="648" t="s">
        <v>243</v>
      </c>
      <c r="K5" s="649"/>
      <c r="L5" s="649"/>
      <c r="M5" s="568"/>
    </row>
    <row r="6" spans="2:13" ht="13.5" thickBot="1">
      <c r="B6" s="650"/>
      <c r="C6" s="651" t="s">
        <v>245</v>
      </c>
      <c r="D6" s="652">
        <v>1</v>
      </c>
      <c r="E6" s="652">
        <v>2</v>
      </c>
      <c r="F6" s="653">
        <v>3</v>
      </c>
      <c r="G6" s="651" t="s">
        <v>245</v>
      </c>
      <c r="H6" s="652">
        <v>1</v>
      </c>
      <c r="I6" s="652">
        <v>2</v>
      </c>
      <c r="J6" s="653">
        <v>3</v>
      </c>
      <c r="K6" s="649"/>
      <c r="L6" s="649"/>
      <c r="M6" s="568"/>
    </row>
    <row r="7" spans="2:13" ht="14.25">
      <c r="B7" s="654" t="s">
        <v>95</v>
      </c>
      <c r="C7" s="767">
        <f>D7+(E7*F7)</f>
        <v>60000</v>
      </c>
      <c r="D7" s="452">
        <v>20000</v>
      </c>
      <c r="E7" s="452">
        <v>20000</v>
      </c>
      <c r="F7" s="468">
        <v>2</v>
      </c>
      <c r="G7" s="767">
        <f>H7+(I7*J7)</f>
        <v>60000</v>
      </c>
      <c r="H7" s="452">
        <v>20000</v>
      </c>
      <c r="I7" s="452">
        <v>20000</v>
      </c>
      <c r="J7" s="468">
        <v>2</v>
      </c>
      <c r="K7" s="232"/>
      <c r="L7" s="232"/>
      <c r="M7" s="568"/>
    </row>
    <row r="8" spans="2:13" ht="14.25">
      <c r="B8" s="655" t="s">
        <v>96</v>
      </c>
      <c r="C8" s="767">
        <f t="shared" ref="C8:C18" si="0">D8+(E8*F8)</f>
        <v>60000</v>
      </c>
      <c r="D8" s="452">
        <v>20000</v>
      </c>
      <c r="E8" s="452">
        <v>20000</v>
      </c>
      <c r="F8" s="468">
        <v>2</v>
      </c>
      <c r="G8" s="767">
        <f t="shared" ref="G8:G18" si="1">H8+(I8*J8)</f>
        <v>60000</v>
      </c>
      <c r="H8" s="452">
        <v>20000</v>
      </c>
      <c r="I8" s="452">
        <v>20000</v>
      </c>
      <c r="J8" s="468">
        <v>2</v>
      </c>
      <c r="K8" s="232"/>
      <c r="L8" s="232"/>
      <c r="M8" s="568"/>
    </row>
    <row r="9" spans="2:13" ht="14.25">
      <c r="B9" s="655" t="s">
        <v>97</v>
      </c>
      <c r="C9" s="767">
        <f t="shared" si="0"/>
        <v>60000</v>
      </c>
      <c r="D9" s="452">
        <v>20000</v>
      </c>
      <c r="E9" s="452">
        <v>20000</v>
      </c>
      <c r="F9" s="468">
        <v>2</v>
      </c>
      <c r="G9" s="767">
        <f t="shared" si="1"/>
        <v>60000</v>
      </c>
      <c r="H9" s="452">
        <v>20000</v>
      </c>
      <c r="I9" s="452">
        <v>20000</v>
      </c>
      <c r="J9" s="468">
        <v>2</v>
      </c>
      <c r="K9" s="232"/>
      <c r="L9" s="232"/>
      <c r="M9" s="568"/>
    </row>
    <row r="10" spans="2:13" ht="14.25">
      <c r="B10" s="655" t="s">
        <v>98</v>
      </c>
      <c r="C10" s="767">
        <f t="shared" si="0"/>
        <v>60000</v>
      </c>
      <c r="D10" s="452">
        <v>20000</v>
      </c>
      <c r="E10" s="452">
        <v>20000</v>
      </c>
      <c r="F10" s="468">
        <v>2</v>
      </c>
      <c r="G10" s="767">
        <f t="shared" si="1"/>
        <v>60000</v>
      </c>
      <c r="H10" s="452">
        <v>20000</v>
      </c>
      <c r="I10" s="452">
        <v>20000</v>
      </c>
      <c r="J10" s="468">
        <v>2</v>
      </c>
      <c r="K10" s="232"/>
      <c r="L10" s="232"/>
      <c r="M10" s="568"/>
    </row>
    <row r="11" spans="2:13" ht="14.25">
      <c r="B11" s="655" t="s">
        <v>99</v>
      </c>
      <c r="C11" s="767">
        <f t="shared" si="0"/>
        <v>60000</v>
      </c>
      <c r="D11" s="452">
        <v>20000</v>
      </c>
      <c r="E11" s="452">
        <v>20000</v>
      </c>
      <c r="F11" s="468">
        <v>2</v>
      </c>
      <c r="G11" s="767">
        <f t="shared" si="1"/>
        <v>60000</v>
      </c>
      <c r="H11" s="452">
        <v>20000</v>
      </c>
      <c r="I11" s="452">
        <v>20000</v>
      </c>
      <c r="J11" s="468">
        <v>2</v>
      </c>
      <c r="K11" s="232"/>
      <c r="L11" s="232"/>
      <c r="M11" s="568"/>
    </row>
    <row r="12" spans="2:13" ht="14.25">
      <c r="B12" s="655" t="s">
        <v>100</v>
      </c>
      <c r="C12" s="767">
        <f t="shared" si="0"/>
        <v>60000</v>
      </c>
      <c r="D12" s="452">
        <v>20000</v>
      </c>
      <c r="E12" s="452">
        <v>20000</v>
      </c>
      <c r="F12" s="468">
        <v>2</v>
      </c>
      <c r="G12" s="767">
        <f t="shared" si="1"/>
        <v>60000</v>
      </c>
      <c r="H12" s="452">
        <v>20000</v>
      </c>
      <c r="I12" s="452">
        <v>20000</v>
      </c>
      <c r="J12" s="468">
        <v>2</v>
      </c>
      <c r="K12" s="232"/>
      <c r="L12" s="232"/>
      <c r="M12" s="568"/>
    </row>
    <row r="13" spans="2:13" ht="14.25">
      <c r="B13" s="655" t="s">
        <v>101</v>
      </c>
      <c r="C13" s="767">
        <f t="shared" si="0"/>
        <v>60000</v>
      </c>
      <c r="D13" s="452">
        <v>20000</v>
      </c>
      <c r="E13" s="452">
        <v>20000</v>
      </c>
      <c r="F13" s="468">
        <v>2</v>
      </c>
      <c r="G13" s="767">
        <f t="shared" si="1"/>
        <v>60000</v>
      </c>
      <c r="H13" s="452">
        <v>20000</v>
      </c>
      <c r="I13" s="452">
        <v>20000</v>
      </c>
      <c r="J13" s="468">
        <v>2</v>
      </c>
      <c r="K13" s="232"/>
      <c r="L13" s="232"/>
      <c r="M13" s="568"/>
    </row>
    <row r="14" spans="2:13" ht="14.25">
      <c r="B14" s="655" t="s">
        <v>102</v>
      </c>
      <c r="C14" s="767">
        <f t="shared" si="0"/>
        <v>60000</v>
      </c>
      <c r="D14" s="452">
        <v>20000</v>
      </c>
      <c r="E14" s="452">
        <v>20000</v>
      </c>
      <c r="F14" s="468">
        <v>2</v>
      </c>
      <c r="G14" s="767">
        <f t="shared" si="1"/>
        <v>60000</v>
      </c>
      <c r="H14" s="452">
        <v>20000</v>
      </c>
      <c r="I14" s="452">
        <v>20000</v>
      </c>
      <c r="J14" s="468">
        <v>2</v>
      </c>
      <c r="K14" s="232"/>
      <c r="L14" s="232"/>
      <c r="M14" s="568"/>
    </row>
    <row r="15" spans="2:13" ht="14.25">
      <c r="B15" s="655" t="s">
        <v>103</v>
      </c>
      <c r="C15" s="767">
        <f t="shared" si="0"/>
        <v>60000</v>
      </c>
      <c r="D15" s="452">
        <v>20000</v>
      </c>
      <c r="E15" s="452">
        <v>20000</v>
      </c>
      <c r="F15" s="468">
        <v>2</v>
      </c>
      <c r="G15" s="767">
        <f t="shared" si="1"/>
        <v>60000</v>
      </c>
      <c r="H15" s="452">
        <v>20000</v>
      </c>
      <c r="I15" s="452">
        <v>20000</v>
      </c>
      <c r="J15" s="468">
        <v>2</v>
      </c>
      <c r="K15" s="232"/>
      <c r="L15" s="232"/>
      <c r="M15" s="568"/>
    </row>
    <row r="16" spans="2:13" ht="14.25">
      <c r="B16" s="655" t="s">
        <v>104</v>
      </c>
      <c r="C16" s="767">
        <f t="shared" si="0"/>
        <v>60000</v>
      </c>
      <c r="D16" s="452">
        <v>20000</v>
      </c>
      <c r="E16" s="452">
        <v>20000</v>
      </c>
      <c r="F16" s="468">
        <v>2</v>
      </c>
      <c r="G16" s="767">
        <f t="shared" si="1"/>
        <v>60000</v>
      </c>
      <c r="H16" s="452">
        <v>20000</v>
      </c>
      <c r="I16" s="452">
        <v>20000</v>
      </c>
      <c r="J16" s="468">
        <v>2</v>
      </c>
      <c r="K16" s="232"/>
      <c r="L16" s="232"/>
      <c r="M16" s="568"/>
    </row>
    <row r="17" spans="2:13" ht="14.25">
      <c r="B17" s="655" t="s">
        <v>105</v>
      </c>
      <c r="C17" s="767">
        <f t="shared" si="0"/>
        <v>60000</v>
      </c>
      <c r="D17" s="452">
        <v>20000</v>
      </c>
      <c r="E17" s="452">
        <v>20000</v>
      </c>
      <c r="F17" s="468">
        <v>2</v>
      </c>
      <c r="G17" s="767">
        <f t="shared" si="1"/>
        <v>60000</v>
      </c>
      <c r="H17" s="452">
        <v>20000</v>
      </c>
      <c r="I17" s="452">
        <v>20000</v>
      </c>
      <c r="J17" s="468">
        <v>2</v>
      </c>
      <c r="K17" s="232"/>
      <c r="L17" s="232"/>
      <c r="M17" s="568"/>
    </row>
    <row r="18" spans="2:13" ht="15" thickBot="1">
      <c r="B18" s="656" t="s">
        <v>106</v>
      </c>
      <c r="C18" s="767">
        <f t="shared" si="0"/>
        <v>60000</v>
      </c>
      <c r="D18" s="452">
        <v>20000</v>
      </c>
      <c r="E18" s="452">
        <v>20000</v>
      </c>
      <c r="F18" s="468">
        <v>2</v>
      </c>
      <c r="G18" s="767">
        <f t="shared" si="1"/>
        <v>60000</v>
      </c>
      <c r="H18" s="452">
        <v>20000</v>
      </c>
      <c r="I18" s="452">
        <v>20000</v>
      </c>
      <c r="J18" s="468">
        <v>2</v>
      </c>
      <c r="K18" s="232"/>
      <c r="L18" s="232"/>
      <c r="M18" s="568"/>
    </row>
    <row r="19" spans="2:13" ht="15" thickBot="1">
      <c r="B19" s="658" t="s">
        <v>21</v>
      </c>
      <c r="C19" s="768">
        <f>SUM(C7:C18)</f>
        <v>720000</v>
      </c>
      <c r="D19" s="769">
        <f>SUM(D7:D18)</f>
        <v>240000</v>
      </c>
      <c r="E19" s="769">
        <v>240000</v>
      </c>
      <c r="F19" s="770">
        <f>SUM(F6:F18)</f>
        <v>27</v>
      </c>
      <c r="G19" s="768">
        <f>SUM(G7:G18)</f>
        <v>720000</v>
      </c>
      <c r="H19" s="769">
        <f>SUM(H7:H18)</f>
        <v>240000</v>
      </c>
      <c r="I19" s="769">
        <v>240000</v>
      </c>
      <c r="J19" s="770">
        <v>27</v>
      </c>
      <c r="K19" s="232"/>
      <c r="L19" s="232"/>
      <c r="M19" s="568"/>
    </row>
    <row r="20" spans="2:13" ht="15" thickBot="1">
      <c r="B20" s="662" t="s">
        <v>107</v>
      </c>
      <c r="C20" s="771">
        <f>SUM(C19/12)</f>
        <v>60000</v>
      </c>
      <c r="D20" s="772">
        <v>20000</v>
      </c>
      <c r="E20" s="772">
        <v>20000</v>
      </c>
      <c r="F20" s="773">
        <f>SUM(F19/12)</f>
        <v>2.25</v>
      </c>
      <c r="G20" s="771">
        <f>SUM(G19/12)</f>
        <v>60000</v>
      </c>
      <c r="H20" s="772">
        <v>20000</v>
      </c>
      <c r="I20" s="772">
        <v>20000</v>
      </c>
      <c r="J20" s="773">
        <v>2</v>
      </c>
      <c r="K20" s="232"/>
      <c r="L20" s="232"/>
      <c r="M20" s="568"/>
    </row>
    <row r="24" spans="2:13" ht="20.25" customHeight="1">
      <c r="B24" s="871" t="s">
        <v>241</v>
      </c>
      <c r="C24" s="871"/>
      <c r="D24" s="871"/>
      <c r="E24" s="871"/>
      <c r="F24" s="871"/>
      <c r="G24" s="871"/>
      <c r="H24" s="871"/>
      <c r="I24" s="871"/>
      <c r="J24" s="871"/>
      <c r="K24" s="663"/>
      <c r="L24" s="663"/>
    </row>
    <row r="25" spans="2:13" ht="15" thickBot="1">
      <c r="B25" s="664"/>
      <c r="C25" s="665"/>
      <c r="D25" s="665"/>
      <c r="E25" s="665"/>
      <c r="F25" s="665"/>
      <c r="G25" s="664"/>
      <c r="H25" s="232"/>
      <c r="I25" s="232"/>
      <c r="J25" s="666" t="s">
        <v>46</v>
      </c>
      <c r="K25" s="217"/>
      <c r="L25" s="645"/>
    </row>
    <row r="26" spans="2:13" ht="30" customHeight="1">
      <c r="B26" s="1091" t="s">
        <v>240</v>
      </c>
      <c r="C26" s="944" t="s">
        <v>876</v>
      </c>
      <c r="D26" s="945"/>
      <c r="E26" s="945"/>
      <c r="F26" s="945"/>
      <c r="G26" s="1090" t="s">
        <v>877</v>
      </c>
      <c r="H26" s="945"/>
      <c r="I26" s="945"/>
      <c r="J26" s="946"/>
    </row>
    <row r="27" spans="2:13" ht="30" customHeight="1" thickBot="1">
      <c r="B27" s="1092"/>
      <c r="C27" s="647" t="s">
        <v>244</v>
      </c>
      <c r="D27" s="647" t="s">
        <v>201</v>
      </c>
      <c r="E27" s="647" t="s">
        <v>242</v>
      </c>
      <c r="F27" s="648" t="s">
        <v>243</v>
      </c>
      <c r="G27" s="646" t="s">
        <v>244</v>
      </c>
      <c r="H27" s="647" t="s">
        <v>201</v>
      </c>
      <c r="I27" s="647" t="s">
        <v>242</v>
      </c>
      <c r="J27" s="648" t="s">
        <v>243</v>
      </c>
    </row>
    <row r="28" spans="2:13" ht="13.5" thickBot="1">
      <c r="B28" s="667"/>
      <c r="C28" s="652" t="s">
        <v>245</v>
      </c>
      <c r="D28" s="652">
        <v>1</v>
      </c>
      <c r="E28" s="652">
        <v>2</v>
      </c>
      <c r="F28" s="653">
        <v>3</v>
      </c>
      <c r="G28" s="651" t="s">
        <v>245</v>
      </c>
      <c r="H28" s="652">
        <v>1</v>
      </c>
      <c r="I28" s="652">
        <v>2</v>
      </c>
      <c r="J28" s="653">
        <v>3</v>
      </c>
    </row>
    <row r="29" spans="2:13">
      <c r="B29" s="668" t="s">
        <v>95</v>
      </c>
      <c r="C29" s="452">
        <f>D29+(E29*F29)</f>
        <v>92592.6</v>
      </c>
      <c r="D29" s="452">
        <v>30864.2</v>
      </c>
      <c r="E29" s="452">
        <v>30864.2</v>
      </c>
      <c r="F29" s="468">
        <v>2</v>
      </c>
      <c r="G29" s="452">
        <f>H29+(I29*J29)</f>
        <v>92592.6</v>
      </c>
      <c r="H29" s="452">
        <v>30864.2</v>
      </c>
      <c r="I29" s="452">
        <v>30864.2</v>
      </c>
      <c r="J29" s="468">
        <v>2</v>
      </c>
    </row>
    <row r="30" spans="2:13">
      <c r="B30" s="669" t="s">
        <v>96</v>
      </c>
      <c r="C30" s="452">
        <f t="shared" ref="C30:C39" si="2">D30+(E30*F30)</f>
        <v>92592.6</v>
      </c>
      <c r="D30" s="452">
        <v>30864.2</v>
      </c>
      <c r="E30" s="452">
        <v>30864.2</v>
      </c>
      <c r="F30" s="456">
        <v>2</v>
      </c>
      <c r="G30" s="452">
        <f t="shared" ref="G30:G39" si="3">H30+(I30*J30)</f>
        <v>92592.6</v>
      </c>
      <c r="H30" s="452">
        <v>30864.2</v>
      </c>
      <c r="I30" s="452">
        <v>30864.2</v>
      </c>
      <c r="J30" s="456">
        <v>2</v>
      </c>
    </row>
    <row r="31" spans="2:13">
      <c r="B31" s="669" t="s">
        <v>97</v>
      </c>
      <c r="C31" s="452">
        <f t="shared" si="2"/>
        <v>92592.6</v>
      </c>
      <c r="D31" s="452">
        <v>30864.2</v>
      </c>
      <c r="E31" s="452">
        <v>30864.2</v>
      </c>
      <c r="F31" s="456">
        <v>2</v>
      </c>
      <c r="G31" s="452">
        <f t="shared" si="3"/>
        <v>92592.6</v>
      </c>
      <c r="H31" s="452">
        <v>30864.2</v>
      </c>
      <c r="I31" s="452">
        <v>30864.2</v>
      </c>
      <c r="J31" s="456">
        <v>2</v>
      </c>
    </row>
    <row r="32" spans="2:13">
      <c r="B32" s="669" t="s">
        <v>98</v>
      </c>
      <c r="C32" s="452">
        <f t="shared" si="2"/>
        <v>92592.6</v>
      </c>
      <c r="D32" s="452">
        <v>30864.2</v>
      </c>
      <c r="E32" s="452">
        <v>30864.2</v>
      </c>
      <c r="F32" s="456">
        <v>2</v>
      </c>
      <c r="G32" s="452">
        <f t="shared" si="3"/>
        <v>92592.6</v>
      </c>
      <c r="H32" s="452">
        <v>30864.2</v>
      </c>
      <c r="I32" s="452">
        <v>30864.2</v>
      </c>
      <c r="J32" s="456">
        <v>2</v>
      </c>
    </row>
    <row r="33" spans="2:12">
      <c r="B33" s="669" t="s">
        <v>99</v>
      </c>
      <c r="C33" s="452">
        <f t="shared" si="2"/>
        <v>92592.6</v>
      </c>
      <c r="D33" s="452">
        <v>30864.2</v>
      </c>
      <c r="E33" s="452">
        <v>30864.2</v>
      </c>
      <c r="F33" s="456">
        <v>2</v>
      </c>
      <c r="G33" s="452">
        <f t="shared" si="3"/>
        <v>92592.6</v>
      </c>
      <c r="H33" s="452">
        <v>30864.2</v>
      </c>
      <c r="I33" s="452">
        <v>30864.2</v>
      </c>
      <c r="J33" s="456">
        <v>2</v>
      </c>
    </row>
    <row r="34" spans="2:12">
      <c r="B34" s="669" t="s">
        <v>100</v>
      </c>
      <c r="C34" s="452">
        <f t="shared" si="2"/>
        <v>92592.6</v>
      </c>
      <c r="D34" s="452">
        <v>30864.2</v>
      </c>
      <c r="E34" s="452">
        <v>30864.2</v>
      </c>
      <c r="F34" s="456">
        <v>2</v>
      </c>
      <c r="G34" s="452">
        <f t="shared" si="3"/>
        <v>92592.6</v>
      </c>
      <c r="H34" s="452">
        <v>30864.2</v>
      </c>
      <c r="I34" s="452">
        <v>30864.2</v>
      </c>
      <c r="J34" s="456">
        <v>2</v>
      </c>
    </row>
    <row r="35" spans="2:12">
      <c r="B35" s="669" t="s">
        <v>101</v>
      </c>
      <c r="C35" s="452">
        <f t="shared" si="2"/>
        <v>92592.6</v>
      </c>
      <c r="D35" s="452">
        <v>30864.2</v>
      </c>
      <c r="E35" s="452">
        <v>30864.2</v>
      </c>
      <c r="F35" s="456">
        <v>2</v>
      </c>
      <c r="G35" s="452">
        <f t="shared" si="3"/>
        <v>92592.6</v>
      </c>
      <c r="H35" s="452">
        <v>30864.2</v>
      </c>
      <c r="I35" s="452">
        <v>30864.2</v>
      </c>
      <c r="J35" s="456">
        <v>2</v>
      </c>
    </row>
    <row r="36" spans="2:12">
      <c r="B36" s="669" t="s">
        <v>102</v>
      </c>
      <c r="C36" s="452">
        <f t="shared" si="2"/>
        <v>92592.6</v>
      </c>
      <c r="D36" s="452">
        <v>30864.2</v>
      </c>
      <c r="E36" s="452">
        <v>30864.2</v>
      </c>
      <c r="F36" s="456">
        <v>2</v>
      </c>
      <c r="G36" s="452">
        <f t="shared" si="3"/>
        <v>92592.6</v>
      </c>
      <c r="H36" s="452">
        <v>30864.2</v>
      </c>
      <c r="I36" s="452">
        <v>30864.2</v>
      </c>
      <c r="J36" s="456">
        <v>2</v>
      </c>
    </row>
    <row r="37" spans="2:12">
      <c r="B37" s="669" t="s">
        <v>103</v>
      </c>
      <c r="C37" s="452">
        <f t="shared" si="2"/>
        <v>92592.6</v>
      </c>
      <c r="D37" s="452">
        <v>30864.2</v>
      </c>
      <c r="E37" s="452">
        <v>30864.2</v>
      </c>
      <c r="F37" s="456">
        <v>2</v>
      </c>
      <c r="G37" s="452">
        <f t="shared" si="3"/>
        <v>92592.6</v>
      </c>
      <c r="H37" s="452">
        <v>30864.2</v>
      </c>
      <c r="I37" s="452">
        <v>30864.2</v>
      </c>
      <c r="J37" s="456">
        <v>2</v>
      </c>
    </row>
    <row r="38" spans="2:12">
      <c r="B38" s="669" t="s">
        <v>104</v>
      </c>
      <c r="C38" s="452">
        <f t="shared" si="2"/>
        <v>92592.6</v>
      </c>
      <c r="D38" s="452">
        <v>30864.2</v>
      </c>
      <c r="E38" s="452">
        <v>30864.2</v>
      </c>
      <c r="F38" s="456">
        <v>2</v>
      </c>
      <c r="G38" s="452">
        <f t="shared" si="3"/>
        <v>92592.6</v>
      </c>
      <c r="H38" s="452">
        <v>30864.2</v>
      </c>
      <c r="I38" s="452">
        <v>30864.2</v>
      </c>
      <c r="J38" s="456">
        <v>2</v>
      </c>
    </row>
    <row r="39" spans="2:12">
      <c r="B39" s="669" t="s">
        <v>105</v>
      </c>
      <c r="C39" s="452">
        <f t="shared" si="2"/>
        <v>92592.6</v>
      </c>
      <c r="D39" s="452">
        <v>30864.2</v>
      </c>
      <c r="E39" s="452">
        <v>30864.2</v>
      </c>
      <c r="F39" s="456">
        <v>2</v>
      </c>
      <c r="G39" s="452">
        <f t="shared" si="3"/>
        <v>92592.6</v>
      </c>
      <c r="H39" s="452">
        <v>30864.2</v>
      </c>
      <c r="I39" s="452">
        <v>30864.2</v>
      </c>
      <c r="J39" s="456">
        <v>2</v>
      </c>
    </row>
    <row r="40" spans="2:12" ht="13.5" thickBot="1">
      <c r="B40" s="670" t="s">
        <v>106</v>
      </c>
      <c r="C40" s="452">
        <f>D40+(E40*F40)</f>
        <v>92592.6</v>
      </c>
      <c r="D40" s="452">
        <v>30864.2</v>
      </c>
      <c r="E40" s="452">
        <v>30864.2</v>
      </c>
      <c r="F40" s="774">
        <v>2</v>
      </c>
      <c r="G40" s="452">
        <f>H40+(I40*J40)</f>
        <v>92592.6</v>
      </c>
      <c r="H40" s="452">
        <v>30864.2</v>
      </c>
      <c r="I40" s="452">
        <v>30864.2</v>
      </c>
      <c r="J40" s="774">
        <v>2</v>
      </c>
    </row>
    <row r="41" spans="2:12" ht="13.5" thickBot="1">
      <c r="B41" s="671" t="s">
        <v>21</v>
      </c>
      <c r="C41" s="769">
        <f>SUM(C29:C40)</f>
        <v>1111111.2</v>
      </c>
      <c r="D41" s="769">
        <f>SUM(D29:D40)</f>
        <v>370370.40000000008</v>
      </c>
      <c r="E41" s="769">
        <f>SUM(E29:E40)</f>
        <v>370370.40000000008</v>
      </c>
      <c r="F41" s="769">
        <v>27</v>
      </c>
      <c r="G41" s="769">
        <f>SUM(G29:G40)</f>
        <v>1111111.2</v>
      </c>
      <c r="H41" s="769">
        <f>SUM(H29:H40)</f>
        <v>370370.40000000008</v>
      </c>
      <c r="I41" s="769">
        <f>SUM(I29:I40)</f>
        <v>370370.40000000008</v>
      </c>
      <c r="J41" s="769">
        <v>27</v>
      </c>
    </row>
    <row r="42" spans="2:12" ht="15" thickBot="1">
      <c r="B42" s="673" t="s">
        <v>107</v>
      </c>
      <c r="C42" s="772">
        <f>SUM(C41/12)</f>
        <v>92592.599999999991</v>
      </c>
      <c r="D42" s="772">
        <f>SUM(D41/12)</f>
        <v>30864.200000000008</v>
      </c>
      <c r="E42" s="772">
        <v>30864</v>
      </c>
      <c r="F42" s="775">
        <v>2</v>
      </c>
      <c r="G42" s="772">
        <f>SUM(G41/12)</f>
        <v>92592.599999999991</v>
      </c>
      <c r="H42" s="772">
        <f>SUM(H41/12)</f>
        <v>30864.200000000008</v>
      </c>
      <c r="I42" s="772">
        <v>30864</v>
      </c>
      <c r="J42" s="775">
        <v>2</v>
      </c>
    </row>
    <row r="43" spans="2:12" ht="14.25">
      <c r="B43" s="674"/>
      <c r="C43" s="675"/>
      <c r="D43" s="675"/>
      <c r="E43" s="232"/>
      <c r="F43" s="232"/>
      <c r="G43" s="232"/>
      <c r="H43" s="675"/>
      <c r="I43" s="675"/>
      <c r="J43" s="232"/>
      <c r="K43" s="232"/>
      <c r="L43" s="232"/>
    </row>
    <row r="44" spans="2:12" ht="14.25">
      <c r="B44" s="674"/>
      <c r="C44" s="675"/>
      <c r="D44" s="675"/>
      <c r="E44" s="232"/>
      <c r="F44" s="232"/>
      <c r="G44" s="232"/>
      <c r="H44" s="675"/>
      <c r="I44" s="675"/>
      <c r="J44" s="232"/>
      <c r="K44" s="232"/>
      <c r="L44" s="232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0" tint="-0.14999847407452621"/>
  </sheetPr>
  <dimension ref="A1:H80"/>
  <sheetViews>
    <sheetView showGridLines="0" topLeftCell="A49" workbookViewId="0">
      <selection activeCell="F69" sqref="F69:F70"/>
    </sheetView>
  </sheetViews>
  <sheetFormatPr defaultRowHeight="15.75"/>
  <cols>
    <col min="1" max="1" width="3" style="50" customWidth="1"/>
    <col min="2" max="2" width="18.7109375" style="50" customWidth="1"/>
    <col min="3" max="3" width="69.7109375" style="50" customWidth="1"/>
    <col min="4" max="4" width="9.140625" style="50"/>
    <col min="5" max="6" width="15.7109375" style="50" customWidth="1"/>
    <col min="7" max="16384" width="9.140625" style="50"/>
  </cols>
  <sheetData>
    <row r="1" spans="1:8">
      <c r="F1" s="62" t="s">
        <v>711</v>
      </c>
      <c r="G1" s="60"/>
      <c r="H1" s="60"/>
    </row>
    <row r="2" spans="1:8" ht="20.25" customHeight="1">
      <c r="B2" s="871" t="s">
        <v>571</v>
      </c>
      <c r="C2" s="871"/>
      <c r="D2" s="871"/>
      <c r="E2" s="871"/>
      <c r="F2" s="871"/>
    </row>
    <row r="3" spans="1:8" ht="12" customHeight="1">
      <c r="B3" s="871" t="s">
        <v>801</v>
      </c>
      <c r="C3" s="871"/>
      <c r="D3" s="871"/>
      <c r="E3" s="871"/>
      <c r="F3" s="871"/>
    </row>
    <row r="4" spans="1:8" ht="16.5" thickBot="1">
      <c r="F4" s="686" t="s">
        <v>197</v>
      </c>
    </row>
    <row r="5" spans="1:8" ht="40.5" customHeight="1">
      <c r="A5" s="56"/>
      <c r="B5" s="687" t="s">
        <v>256</v>
      </c>
      <c r="C5" s="688" t="s">
        <v>257</v>
      </c>
      <c r="D5" s="688" t="s">
        <v>40</v>
      </c>
      <c r="E5" s="689" t="s">
        <v>817</v>
      </c>
      <c r="F5" s="690" t="s">
        <v>818</v>
      </c>
    </row>
    <row r="6" spans="1:8" ht="16.5" customHeight="1" thickBot="1">
      <c r="A6" s="56"/>
      <c r="B6" s="32">
        <v>1</v>
      </c>
      <c r="C6" s="29">
        <v>2</v>
      </c>
      <c r="D6" s="29">
        <v>3</v>
      </c>
      <c r="E6" s="29">
        <v>4</v>
      </c>
      <c r="F6" s="58">
        <v>5</v>
      </c>
    </row>
    <row r="7" spans="1:8" ht="15.75" customHeight="1">
      <c r="A7" s="56"/>
      <c r="B7" s="874"/>
      <c r="C7" s="57" t="s">
        <v>572</v>
      </c>
      <c r="D7" s="876">
        <v>1001</v>
      </c>
      <c r="E7" s="878">
        <f>SUM(E12+E18)</f>
        <v>330422</v>
      </c>
      <c r="F7" s="878">
        <f>SUM(F12+F18)</f>
        <v>217000</v>
      </c>
    </row>
    <row r="8" spans="1:8" ht="15.75" customHeight="1">
      <c r="A8" s="56"/>
      <c r="B8" s="875"/>
      <c r="C8" s="57" t="s">
        <v>573</v>
      </c>
      <c r="D8" s="877"/>
      <c r="E8" s="879"/>
      <c r="F8" s="879"/>
    </row>
    <row r="9" spans="1:8" ht="20.100000000000001" customHeight="1">
      <c r="A9" s="56"/>
      <c r="B9" s="45">
        <v>60</v>
      </c>
      <c r="C9" s="24" t="s">
        <v>574</v>
      </c>
      <c r="D9" s="53">
        <v>1002</v>
      </c>
      <c r="E9" s="685"/>
      <c r="F9" s="684"/>
    </row>
    <row r="10" spans="1:8" ht="20.100000000000001" customHeight="1">
      <c r="A10" s="56"/>
      <c r="B10" s="45" t="s">
        <v>575</v>
      </c>
      <c r="C10" s="24" t="s">
        <v>576</v>
      </c>
      <c r="D10" s="53">
        <v>1003</v>
      </c>
      <c r="E10" s="685"/>
      <c r="F10" s="684"/>
    </row>
    <row r="11" spans="1:8" ht="20.100000000000001" customHeight="1">
      <c r="A11" s="56"/>
      <c r="B11" s="45" t="s">
        <v>577</v>
      </c>
      <c r="C11" s="24" t="s">
        <v>578</v>
      </c>
      <c r="D11" s="53">
        <v>1004</v>
      </c>
      <c r="E11" s="685"/>
      <c r="F11" s="684"/>
    </row>
    <row r="12" spans="1:8" ht="20.100000000000001" customHeight="1">
      <c r="A12" s="56"/>
      <c r="B12" s="45">
        <v>61</v>
      </c>
      <c r="C12" s="24" t="s">
        <v>579</v>
      </c>
      <c r="D12" s="53">
        <v>1005</v>
      </c>
      <c r="E12" s="685">
        <v>309422</v>
      </c>
      <c r="F12" s="684">
        <v>203000</v>
      </c>
    </row>
    <row r="13" spans="1:8" ht="20.100000000000001" customHeight="1">
      <c r="A13" s="56"/>
      <c r="B13" s="45" t="s">
        <v>580</v>
      </c>
      <c r="C13" s="24" t="s">
        <v>581</v>
      </c>
      <c r="D13" s="53">
        <v>1006</v>
      </c>
      <c r="E13" s="685">
        <v>309422</v>
      </c>
      <c r="F13" s="684">
        <v>203000</v>
      </c>
    </row>
    <row r="14" spans="1:8" ht="20.100000000000001" customHeight="1">
      <c r="A14" s="56"/>
      <c r="B14" s="45" t="s">
        <v>582</v>
      </c>
      <c r="C14" s="24" t="s">
        <v>583</v>
      </c>
      <c r="D14" s="53">
        <v>1007</v>
      </c>
      <c r="E14" s="685"/>
      <c r="F14" s="684"/>
    </row>
    <row r="15" spans="1:8" ht="20.100000000000001" customHeight="1">
      <c r="A15" s="56"/>
      <c r="B15" s="45">
        <v>62</v>
      </c>
      <c r="C15" s="24" t="s">
        <v>584</v>
      </c>
      <c r="D15" s="53">
        <v>1008</v>
      </c>
      <c r="E15" s="685"/>
      <c r="F15" s="684"/>
    </row>
    <row r="16" spans="1:8" ht="20.100000000000001" customHeight="1">
      <c r="A16" s="56"/>
      <c r="B16" s="45">
        <v>630</v>
      </c>
      <c r="C16" s="24" t="s">
        <v>585</v>
      </c>
      <c r="D16" s="53">
        <v>1009</v>
      </c>
      <c r="E16" s="685"/>
      <c r="F16" s="684"/>
    </row>
    <row r="17" spans="1:6" ht="20.100000000000001" customHeight="1">
      <c r="A17" s="56"/>
      <c r="B17" s="45">
        <v>631</v>
      </c>
      <c r="C17" s="24" t="s">
        <v>586</v>
      </c>
      <c r="D17" s="53">
        <v>1010</v>
      </c>
      <c r="E17" s="685"/>
      <c r="F17" s="684"/>
    </row>
    <row r="18" spans="1:6" ht="20.100000000000001" customHeight="1">
      <c r="A18" s="56"/>
      <c r="B18" s="45" t="s">
        <v>587</v>
      </c>
      <c r="C18" s="24" t="s">
        <v>588</v>
      </c>
      <c r="D18" s="53">
        <v>1011</v>
      </c>
      <c r="E18" s="685">
        <v>21000</v>
      </c>
      <c r="F18" s="684">
        <v>14000</v>
      </c>
    </row>
    <row r="19" spans="1:6" ht="25.5" customHeight="1">
      <c r="A19" s="56"/>
      <c r="B19" s="45" t="s">
        <v>589</v>
      </c>
      <c r="C19" s="24" t="s">
        <v>590</v>
      </c>
      <c r="D19" s="53">
        <v>1012</v>
      </c>
      <c r="E19" s="685"/>
      <c r="F19" s="684"/>
    </row>
    <row r="20" spans="1:6" ht="20.100000000000001" customHeight="1">
      <c r="A20" s="56"/>
      <c r="B20" s="45"/>
      <c r="C20" s="18" t="s">
        <v>591</v>
      </c>
      <c r="D20" s="53">
        <v>1013</v>
      </c>
      <c r="E20" s="685">
        <f>SUM(E22+E23+E27+E29+E31)</f>
        <v>327152</v>
      </c>
      <c r="F20" s="685">
        <f>SUM(F22+F23+F27+F29+F31)</f>
        <v>206567</v>
      </c>
    </row>
    <row r="21" spans="1:6" ht="20.100000000000001" customHeight="1">
      <c r="A21" s="56"/>
      <c r="B21" s="45">
        <v>50</v>
      </c>
      <c r="C21" s="24" t="s">
        <v>592</v>
      </c>
      <c r="D21" s="53">
        <v>1014</v>
      </c>
      <c r="E21" s="685"/>
      <c r="F21" s="684"/>
    </row>
    <row r="22" spans="1:6" ht="20.100000000000001" customHeight="1">
      <c r="A22" s="56"/>
      <c r="B22" s="45">
        <v>51</v>
      </c>
      <c r="C22" s="24" t="s">
        <v>593</v>
      </c>
      <c r="D22" s="53">
        <v>1015</v>
      </c>
      <c r="E22" s="685">
        <v>40849</v>
      </c>
      <c r="F22" s="684">
        <v>28627</v>
      </c>
    </row>
    <row r="23" spans="1:6" ht="25.5" customHeight="1">
      <c r="A23" s="56"/>
      <c r="B23" s="45">
        <v>52</v>
      </c>
      <c r="C23" s="24" t="s">
        <v>594</v>
      </c>
      <c r="D23" s="53">
        <v>1016</v>
      </c>
      <c r="E23" s="685">
        <v>142443</v>
      </c>
      <c r="F23" s="684">
        <v>125370</v>
      </c>
    </row>
    <row r="24" spans="1:6" ht="20.100000000000001" customHeight="1">
      <c r="A24" s="56"/>
      <c r="B24" s="45">
        <v>520</v>
      </c>
      <c r="C24" s="24" t="s">
        <v>595</v>
      </c>
      <c r="D24" s="53">
        <v>1017</v>
      </c>
      <c r="E24" s="685">
        <v>50795</v>
      </c>
      <c r="F24" s="684">
        <v>46960</v>
      </c>
    </row>
    <row r="25" spans="1:6" ht="20.100000000000001" customHeight="1">
      <c r="A25" s="56"/>
      <c r="B25" s="45">
        <v>521</v>
      </c>
      <c r="C25" s="24" t="s">
        <v>596</v>
      </c>
      <c r="D25" s="53">
        <v>1018</v>
      </c>
      <c r="E25" s="685">
        <v>7695</v>
      </c>
      <c r="F25" s="684">
        <v>7280</v>
      </c>
    </row>
    <row r="26" spans="1:6" ht="20.100000000000001" customHeight="1">
      <c r="A26" s="56"/>
      <c r="B26" s="45" t="s">
        <v>597</v>
      </c>
      <c r="C26" s="24" t="s">
        <v>598</v>
      </c>
      <c r="D26" s="53">
        <v>1019</v>
      </c>
      <c r="E26" s="685">
        <f>SUM(E23-E24-E25)</f>
        <v>83953</v>
      </c>
      <c r="F26" s="685">
        <f>SUM(F23-F24-F25)</f>
        <v>71130</v>
      </c>
    </row>
    <row r="27" spans="1:6" ht="20.100000000000001" customHeight="1">
      <c r="A27" s="56"/>
      <c r="B27" s="45">
        <v>540</v>
      </c>
      <c r="C27" s="24" t="s">
        <v>599</v>
      </c>
      <c r="D27" s="53">
        <v>1020</v>
      </c>
      <c r="E27" s="685">
        <v>7000</v>
      </c>
      <c r="F27" s="684">
        <v>7000</v>
      </c>
    </row>
    <row r="28" spans="1:6" ht="25.5" customHeight="1">
      <c r="A28" s="56"/>
      <c r="B28" s="45" t="s">
        <v>600</v>
      </c>
      <c r="C28" s="24" t="s">
        <v>601</v>
      </c>
      <c r="D28" s="53">
        <v>1021</v>
      </c>
      <c r="E28" s="685"/>
      <c r="F28" s="684"/>
    </row>
    <row r="29" spans="1:6" ht="20.100000000000001" customHeight="1">
      <c r="A29" s="56"/>
      <c r="B29" s="45">
        <v>53</v>
      </c>
      <c r="C29" s="24" t="s">
        <v>602</v>
      </c>
      <c r="D29" s="53">
        <v>1022</v>
      </c>
      <c r="E29" s="685">
        <v>116490</v>
      </c>
      <c r="F29" s="684">
        <v>40370</v>
      </c>
    </row>
    <row r="30" spans="1:6" ht="20.100000000000001" customHeight="1">
      <c r="A30" s="56"/>
      <c r="B30" s="45" t="s">
        <v>603</v>
      </c>
      <c r="C30" s="24" t="s">
        <v>604</v>
      </c>
      <c r="D30" s="53">
        <v>1023</v>
      </c>
      <c r="E30" s="685"/>
      <c r="F30" s="684"/>
    </row>
    <row r="31" spans="1:6" ht="20.100000000000001" customHeight="1">
      <c r="A31" s="56"/>
      <c r="B31" s="45">
        <v>55</v>
      </c>
      <c r="C31" s="24" t="s">
        <v>605</v>
      </c>
      <c r="D31" s="53">
        <v>1024</v>
      </c>
      <c r="E31" s="685">
        <v>20370</v>
      </c>
      <c r="F31" s="684">
        <v>5200</v>
      </c>
    </row>
    <row r="32" spans="1:6" ht="20.100000000000001" customHeight="1">
      <c r="A32" s="56"/>
      <c r="B32" s="45"/>
      <c r="C32" s="18" t="s">
        <v>606</v>
      </c>
      <c r="D32" s="53">
        <v>1025</v>
      </c>
      <c r="E32" s="685">
        <f>SUM(E7-E20)</f>
        <v>3270</v>
      </c>
      <c r="F32" s="685">
        <f>SUM(F7-F20)</f>
        <v>10433</v>
      </c>
    </row>
    <row r="33" spans="1:6" ht="20.100000000000001" customHeight="1">
      <c r="A33" s="56"/>
      <c r="B33" s="45"/>
      <c r="C33" s="18" t="s">
        <v>607</v>
      </c>
      <c r="D33" s="53">
        <v>1026</v>
      </c>
      <c r="E33" s="685"/>
      <c r="F33" s="684"/>
    </row>
    <row r="34" spans="1:6" ht="20.100000000000001" customHeight="1">
      <c r="A34" s="56"/>
      <c r="B34" s="869"/>
      <c r="C34" s="20" t="s">
        <v>608</v>
      </c>
      <c r="D34" s="870">
        <v>1027</v>
      </c>
      <c r="E34" s="863">
        <v>5500</v>
      </c>
      <c r="F34" s="872">
        <v>5500</v>
      </c>
    </row>
    <row r="35" spans="1:6" ht="14.25" customHeight="1">
      <c r="A35" s="56"/>
      <c r="B35" s="869"/>
      <c r="C35" s="21" t="s">
        <v>609</v>
      </c>
      <c r="D35" s="870"/>
      <c r="E35" s="863"/>
      <c r="F35" s="873"/>
    </row>
    <row r="36" spans="1:6" ht="24" customHeight="1">
      <c r="A36" s="56"/>
      <c r="B36" s="45" t="s">
        <v>610</v>
      </c>
      <c r="C36" s="24" t="s">
        <v>611</v>
      </c>
      <c r="D36" s="53">
        <v>1028</v>
      </c>
      <c r="E36" s="685"/>
      <c r="F36" s="684"/>
    </row>
    <row r="37" spans="1:6" ht="20.100000000000001" customHeight="1">
      <c r="A37" s="56"/>
      <c r="B37" s="45">
        <v>662</v>
      </c>
      <c r="C37" s="24" t="s">
        <v>612</v>
      </c>
      <c r="D37" s="53">
        <v>1029</v>
      </c>
      <c r="E37" s="685">
        <v>5500</v>
      </c>
      <c r="F37" s="684">
        <v>5500</v>
      </c>
    </row>
    <row r="38" spans="1:6" ht="20.100000000000001" customHeight="1">
      <c r="A38" s="56"/>
      <c r="B38" s="45" t="s">
        <v>108</v>
      </c>
      <c r="C38" s="24" t="s">
        <v>613</v>
      </c>
      <c r="D38" s="53">
        <v>1030</v>
      </c>
      <c r="E38" s="685"/>
      <c r="F38" s="684"/>
    </row>
    <row r="39" spans="1:6" ht="20.100000000000001" customHeight="1">
      <c r="A39" s="56"/>
      <c r="B39" s="45" t="s">
        <v>614</v>
      </c>
      <c r="C39" s="24" t="s">
        <v>615</v>
      </c>
      <c r="D39" s="53">
        <v>1031</v>
      </c>
      <c r="E39" s="685"/>
      <c r="F39" s="684"/>
    </row>
    <row r="40" spans="1:6" ht="20.100000000000001" customHeight="1">
      <c r="A40" s="56"/>
      <c r="B40" s="869"/>
      <c r="C40" s="20" t="s">
        <v>616</v>
      </c>
      <c r="D40" s="870">
        <v>1032</v>
      </c>
      <c r="E40" s="863">
        <v>1380</v>
      </c>
      <c r="F40" s="872">
        <v>180</v>
      </c>
    </row>
    <row r="41" spans="1:6" ht="20.100000000000001" customHeight="1">
      <c r="A41" s="56"/>
      <c r="B41" s="869"/>
      <c r="C41" s="21" t="s">
        <v>617</v>
      </c>
      <c r="D41" s="870"/>
      <c r="E41" s="863"/>
      <c r="F41" s="873"/>
    </row>
    <row r="42" spans="1:6" ht="27.75" customHeight="1">
      <c r="A42" s="56"/>
      <c r="B42" s="45" t="s">
        <v>618</v>
      </c>
      <c r="C42" s="24" t="s">
        <v>619</v>
      </c>
      <c r="D42" s="53">
        <v>1033</v>
      </c>
      <c r="E42" s="685"/>
      <c r="F42" s="684"/>
    </row>
    <row r="43" spans="1:6" ht="20.100000000000001" customHeight="1">
      <c r="A43" s="56"/>
      <c r="B43" s="45">
        <v>562</v>
      </c>
      <c r="C43" s="24" t="s">
        <v>620</v>
      </c>
      <c r="D43" s="53">
        <v>1034</v>
      </c>
      <c r="E43" s="685">
        <v>1380</v>
      </c>
      <c r="F43" s="684">
        <v>180</v>
      </c>
    </row>
    <row r="44" spans="1:6" ht="20.100000000000001" customHeight="1">
      <c r="A44" s="56"/>
      <c r="B44" s="45" t="s">
        <v>133</v>
      </c>
      <c r="C44" s="24" t="s">
        <v>621</v>
      </c>
      <c r="D44" s="53">
        <v>1035</v>
      </c>
      <c r="E44" s="685"/>
      <c r="F44" s="684"/>
    </row>
    <row r="45" spans="1:6" ht="20.100000000000001" customHeight="1">
      <c r="A45" s="56"/>
      <c r="B45" s="45" t="s">
        <v>622</v>
      </c>
      <c r="C45" s="24" t="s">
        <v>623</v>
      </c>
      <c r="D45" s="53">
        <v>1036</v>
      </c>
      <c r="E45" s="685"/>
      <c r="F45" s="684"/>
    </row>
    <row r="46" spans="1:6" ht="20.100000000000001" customHeight="1">
      <c r="A46" s="56"/>
      <c r="B46" s="45"/>
      <c r="C46" s="18" t="s">
        <v>624</v>
      </c>
      <c r="D46" s="53">
        <v>1037</v>
      </c>
      <c r="E46" s="685">
        <f>SUM(E34-E40)</f>
        <v>4120</v>
      </c>
      <c r="F46" s="685">
        <f>SUM(F34-F40)</f>
        <v>5320</v>
      </c>
    </row>
    <row r="47" spans="1:6" ht="20.100000000000001" customHeight="1">
      <c r="A47" s="56"/>
      <c r="B47" s="45"/>
      <c r="C47" s="18" t="s">
        <v>625</v>
      </c>
      <c r="D47" s="53">
        <v>1038</v>
      </c>
      <c r="E47" s="685"/>
      <c r="F47" s="684"/>
    </row>
    <row r="48" spans="1:6" ht="34.5" customHeight="1">
      <c r="A48" s="56"/>
      <c r="B48" s="45" t="s">
        <v>626</v>
      </c>
      <c r="C48" s="18" t="s">
        <v>627</v>
      </c>
      <c r="D48" s="53">
        <v>1039</v>
      </c>
      <c r="E48" s="685"/>
      <c r="F48" s="684"/>
    </row>
    <row r="49" spans="1:6" ht="35.25" customHeight="1">
      <c r="A49" s="56"/>
      <c r="B49" s="45" t="s">
        <v>628</v>
      </c>
      <c r="C49" s="18" t="s">
        <v>629</v>
      </c>
      <c r="D49" s="53">
        <v>1040</v>
      </c>
      <c r="E49" s="685"/>
      <c r="F49" s="684"/>
    </row>
    <row r="50" spans="1:6" ht="20.100000000000001" customHeight="1">
      <c r="A50" s="56"/>
      <c r="B50" s="45">
        <v>67</v>
      </c>
      <c r="C50" s="18" t="s">
        <v>630</v>
      </c>
      <c r="D50" s="53">
        <v>1041</v>
      </c>
      <c r="E50" s="685"/>
      <c r="F50" s="684">
        <v>72</v>
      </c>
    </row>
    <row r="51" spans="1:6" ht="20.100000000000001" customHeight="1">
      <c r="A51" s="56"/>
      <c r="B51" s="45">
        <v>57</v>
      </c>
      <c r="C51" s="18" t="s">
        <v>631</v>
      </c>
      <c r="D51" s="53">
        <v>1042</v>
      </c>
      <c r="E51" s="685">
        <v>4600</v>
      </c>
      <c r="F51" s="684">
        <v>1400</v>
      </c>
    </row>
    <row r="52" spans="1:6" ht="20.100000000000001" customHeight="1">
      <c r="A52" s="56"/>
      <c r="B52" s="869"/>
      <c r="C52" s="20" t="s">
        <v>632</v>
      </c>
      <c r="D52" s="870">
        <v>1043</v>
      </c>
      <c r="E52" s="863">
        <f>SUM(E7+E34+E48+E50)</f>
        <v>335922</v>
      </c>
      <c r="F52" s="863">
        <f>SUM(F7+F34+F48+F50)</f>
        <v>222572</v>
      </c>
    </row>
    <row r="53" spans="1:6" ht="12" customHeight="1">
      <c r="A53" s="56"/>
      <c r="B53" s="869"/>
      <c r="C53" s="21" t="s">
        <v>633</v>
      </c>
      <c r="D53" s="870"/>
      <c r="E53" s="863"/>
      <c r="F53" s="863"/>
    </row>
    <row r="54" spans="1:6" ht="20.100000000000001" customHeight="1">
      <c r="A54" s="56"/>
      <c r="B54" s="869"/>
      <c r="C54" s="20" t="s">
        <v>634</v>
      </c>
      <c r="D54" s="870">
        <v>1044</v>
      </c>
      <c r="E54" s="863">
        <f>SUM(E20+E40+E49+E51)</f>
        <v>333132</v>
      </c>
      <c r="F54" s="863">
        <f>SUM(F20+F40+F49+F51)</f>
        <v>208147</v>
      </c>
    </row>
    <row r="55" spans="1:6" ht="13.5" customHeight="1">
      <c r="A55" s="56"/>
      <c r="B55" s="869"/>
      <c r="C55" s="21" t="s">
        <v>635</v>
      </c>
      <c r="D55" s="870"/>
      <c r="E55" s="863"/>
      <c r="F55" s="863"/>
    </row>
    <row r="56" spans="1:6" ht="20.100000000000001" customHeight="1">
      <c r="A56" s="56"/>
      <c r="B56" s="45"/>
      <c r="C56" s="18" t="s">
        <v>636</v>
      </c>
      <c r="D56" s="53">
        <v>1045</v>
      </c>
      <c r="E56" s="685">
        <f>SUM(E52-E54)</f>
        <v>2790</v>
      </c>
      <c r="F56" s="685">
        <f>SUM(F52-F54)</f>
        <v>14425</v>
      </c>
    </row>
    <row r="57" spans="1:6" ht="20.100000000000001" customHeight="1">
      <c r="A57" s="56"/>
      <c r="B57" s="45"/>
      <c r="C57" s="18" t="s">
        <v>637</v>
      </c>
      <c r="D57" s="53">
        <v>1046</v>
      </c>
      <c r="E57" s="685"/>
      <c r="F57" s="684"/>
    </row>
    <row r="58" spans="1:6" ht="41.25" customHeight="1">
      <c r="A58" s="56"/>
      <c r="B58" s="45" t="s">
        <v>134</v>
      </c>
      <c r="C58" s="18" t="s">
        <v>638</v>
      </c>
      <c r="D58" s="53">
        <v>1047</v>
      </c>
      <c r="E58" s="685"/>
      <c r="F58" s="684"/>
    </row>
    <row r="59" spans="1:6" ht="45" customHeight="1">
      <c r="A59" s="56"/>
      <c r="B59" s="45" t="s">
        <v>639</v>
      </c>
      <c r="C59" s="18" t="s">
        <v>640</v>
      </c>
      <c r="D59" s="53">
        <v>1048</v>
      </c>
      <c r="E59" s="685">
        <v>100</v>
      </c>
      <c r="F59" s="684"/>
    </row>
    <row r="60" spans="1:6" ht="20.100000000000001" customHeight="1">
      <c r="A60" s="56"/>
      <c r="B60" s="869"/>
      <c r="C60" s="20" t="s">
        <v>641</v>
      </c>
      <c r="D60" s="870">
        <v>1049</v>
      </c>
      <c r="E60" s="863">
        <f>SUM(E56-E57+E58-E59)</f>
        <v>2690</v>
      </c>
      <c r="F60" s="863">
        <f>SUM(F56-F57+F58-F59)</f>
        <v>14425</v>
      </c>
    </row>
    <row r="61" spans="1:6" ht="12.75" customHeight="1">
      <c r="A61" s="56"/>
      <c r="B61" s="869"/>
      <c r="C61" s="21" t="s">
        <v>642</v>
      </c>
      <c r="D61" s="870"/>
      <c r="E61" s="863"/>
      <c r="F61" s="863"/>
    </row>
    <row r="62" spans="1:6" ht="20.100000000000001" customHeight="1">
      <c r="A62" s="56"/>
      <c r="B62" s="869"/>
      <c r="C62" s="20" t="s">
        <v>643</v>
      </c>
      <c r="D62" s="870">
        <v>1050</v>
      </c>
      <c r="E62" s="863"/>
      <c r="F62" s="872"/>
    </row>
    <row r="63" spans="1:6" ht="14.25" customHeight="1">
      <c r="A63" s="56"/>
      <c r="B63" s="869"/>
      <c r="C63" s="21" t="s">
        <v>644</v>
      </c>
      <c r="D63" s="870"/>
      <c r="E63" s="863"/>
      <c r="F63" s="873"/>
    </row>
    <row r="64" spans="1:6" ht="20.100000000000001" customHeight="1">
      <c r="A64" s="56"/>
      <c r="B64" s="45"/>
      <c r="C64" s="18" t="s">
        <v>645</v>
      </c>
      <c r="D64" s="53"/>
      <c r="E64" s="685"/>
      <c r="F64" s="684"/>
    </row>
    <row r="65" spans="1:6" ht="20.100000000000001" customHeight="1">
      <c r="A65" s="56"/>
      <c r="B65" s="45">
        <v>721</v>
      </c>
      <c r="C65" s="24" t="s">
        <v>646</v>
      </c>
      <c r="D65" s="53">
        <v>1051</v>
      </c>
      <c r="E65" s="685">
        <f>SUM(E60*15%)</f>
        <v>403.5</v>
      </c>
      <c r="F65" s="685">
        <f>SUM(F60*15%)</f>
        <v>2163.75</v>
      </c>
    </row>
    <row r="66" spans="1:6" ht="20.100000000000001" customHeight="1">
      <c r="A66" s="56"/>
      <c r="B66" s="45" t="s">
        <v>661</v>
      </c>
      <c r="C66" s="24" t="s">
        <v>647</v>
      </c>
      <c r="D66" s="53">
        <v>1052</v>
      </c>
      <c r="E66" s="685"/>
      <c r="F66" s="684"/>
    </row>
    <row r="67" spans="1:6" ht="20.100000000000001" customHeight="1">
      <c r="A67" s="56"/>
      <c r="B67" s="45" t="s">
        <v>662</v>
      </c>
      <c r="C67" s="24" t="s">
        <v>648</v>
      </c>
      <c r="D67" s="53">
        <v>1053</v>
      </c>
      <c r="E67" s="685"/>
      <c r="F67" s="684"/>
    </row>
    <row r="68" spans="1:6" ht="20.100000000000001" customHeight="1">
      <c r="A68" s="56"/>
      <c r="B68" s="45">
        <v>723</v>
      </c>
      <c r="C68" s="18" t="s">
        <v>649</v>
      </c>
      <c r="D68" s="53">
        <v>1054</v>
      </c>
      <c r="E68" s="685"/>
      <c r="F68" s="684"/>
    </row>
    <row r="69" spans="1:6" ht="20.100000000000001" customHeight="1">
      <c r="A69" s="56"/>
      <c r="B69" s="869"/>
      <c r="C69" s="20" t="s">
        <v>650</v>
      </c>
      <c r="D69" s="870">
        <v>1055</v>
      </c>
      <c r="E69" s="863">
        <f>SUM(E60-E65)</f>
        <v>2286.5</v>
      </c>
      <c r="F69" s="863">
        <f>SUM(F60-F65)</f>
        <v>12261.25</v>
      </c>
    </row>
    <row r="70" spans="1:6" ht="14.25" customHeight="1">
      <c r="A70" s="56"/>
      <c r="B70" s="869"/>
      <c r="C70" s="21" t="s">
        <v>651</v>
      </c>
      <c r="D70" s="870"/>
      <c r="E70" s="863"/>
      <c r="F70" s="863"/>
    </row>
    <row r="71" spans="1:6" ht="20.100000000000001" customHeight="1">
      <c r="A71" s="56"/>
      <c r="B71" s="869"/>
      <c r="C71" s="20" t="s">
        <v>652</v>
      </c>
      <c r="D71" s="870">
        <v>1056</v>
      </c>
      <c r="E71" s="880"/>
      <c r="F71" s="882"/>
    </row>
    <row r="72" spans="1:6" ht="14.25" customHeight="1">
      <c r="A72" s="56"/>
      <c r="B72" s="869"/>
      <c r="C72" s="21" t="s">
        <v>653</v>
      </c>
      <c r="D72" s="870"/>
      <c r="E72" s="881"/>
      <c r="F72" s="883"/>
    </row>
    <row r="73" spans="1:6" ht="20.100000000000001" customHeight="1">
      <c r="A73" s="56"/>
      <c r="B73" s="45"/>
      <c r="C73" s="24" t="s">
        <v>654</v>
      </c>
      <c r="D73" s="53">
        <v>1057</v>
      </c>
      <c r="E73" s="63"/>
      <c r="F73" s="64"/>
    </row>
    <row r="74" spans="1:6" ht="20.100000000000001" customHeight="1">
      <c r="A74" s="56"/>
      <c r="B74" s="45"/>
      <c r="C74" s="24" t="s">
        <v>788</v>
      </c>
      <c r="D74" s="53">
        <v>1058</v>
      </c>
      <c r="E74" s="63"/>
      <c r="F74" s="64"/>
    </row>
    <row r="75" spans="1:6" ht="20.100000000000001" customHeight="1">
      <c r="A75" s="56"/>
      <c r="B75" s="45"/>
      <c r="C75" s="24" t="s">
        <v>655</v>
      </c>
      <c r="D75" s="53">
        <v>1059</v>
      </c>
      <c r="E75" s="63"/>
      <c r="F75" s="64"/>
    </row>
    <row r="76" spans="1:6" ht="20.100000000000001" customHeight="1">
      <c r="A76" s="56"/>
      <c r="B76" s="45"/>
      <c r="C76" s="24" t="s">
        <v>656</v>
      </c>
      <c r="D76" s="53">
        <v>1060</v>
      </c>
      <c r="E76" s="63"/>
      <c r="F76" s="64"/>
    </row>
    <row r="77" spans="1:6" ht="20.100000000000001" customHeight="1">
      <c r="A77" s="56"/>
      <c r="B77" s="45"/>
      <c r="C77" s="24" t="s">
        <v>657</v>
      </c>
      <c r="D77" s="53"/>
      <c r="E77" s="63"/>
      <c r="F77" s="64"/>
    </row>
    <row r="78" spans="1:6" ht="20.100000000000001" customHeight="1">
      <c r="A78" s="56"/>
      <c r="B78" s="45"/>
      <c r="C78" s="24" t="s">
        <v>658</v>
      </c>
      <c r="D78" s="53">
        <v>1061</v>
      </c>
      <c r="E78" s="63"/>
      <c r="F78" s="64"/>
    </row>
    <row r="79" spans="1:6" ht="20.100000000000001" customHeight="1" thickBot="1">
      <c r="A79" s="56"/>
      <c r="B79" s="47"/>
      <c r="C79" s="54" t="s">
        <v>659</v>
      </c>
      <c r="D79" s="55">
        <v>1062</v>
      </c>
      <c r="E79" s="65"/>
      <c r="F79" s="66"/>
    </row>
    <row r="80" spans="1:6">
      <c r="B80" s="52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7">
    <tabColor theme="6" tint="0.59999389629810485"/>
  </sheetPr>
  <dimension ref="B1:M51"/>
  <sheetViews>
    <sheetView showGridLines="0" zoomScale="115" zoomScaleNormal="115" workbookViewId="0">
      <selection activeCell="G26" sqref="G26:J26"/>
    </sheetView>
  </sheetViews>
  <sheetFormatPr defaultRowHeight="12.75"/>
  <cols>
    <col min="1" max="1" width="3.7109375" style="566" customWidth="1"/>
    <col min="2" max="2" width="9.140625" style="566"/>
    <col min="3" max="13" width="12.7109375" style="566" customWidth="1"/>
    <col min="14" max="16384" width="9.140625" style="566"/>
  </cols>
  <sheetData>
    <row r="1" spans="2:13">
      <c r="J1" s="44" t="s">
        <v>352</v>
      </c>
    </row>
    <row r="2" spans="2:13" ht="21.75" customHeight="1">
      <c r="B2" s="871" t="s">
        <v>246</v>
      </c>
      <c r="C2" s="871"/>
      <c r="D2" s="871"/>
      <c r="E2" s="871"/>
      <c r="F2" s="871"/>
      <c r="G2" s="871"/>
      <c r="H2" s="871"/>
      <c r="I2" s="871"/>
      <c r="J2" s="871"/>
      <c r="K2" s="643"/>
      <c r="L2" s="643"/>
    </row>
    <row r="3" spans="2:13" ht="15" thickBot="1">
      <c r="B3" s="217"/>
      <c r="C3" s="644"/>
      <c r="D3" s="644"/>
      <c r="E3" s="644"/>
      <c r="F3" s="644"/>
      <c r="G3" s="217"/>
      <c r="H3" s="217"/>
      <c r="I3" s="217"/>
      <c r="J3" s="567" t="s">
        <v>46</v>
      </c>
      <c r="K3" s="217"/>
      <c r="L3" s="645"/>
      <c r="M3" s="568"/>
    </row>
    <row r="4" spans="2:13" ht="30" customHeight="1">
      <c r="B4" s="1094" t="s">
        <v>240</v>
      </c>
      <c r="C4" s="1090" t="s">
        <v>878</v>
      </c>
      <c r="D4" s="945"/>
      <c r="E4" s="945"/>
      <c r="F4" s="946"/>
      <c r="G4" s="945" t="s">
        <v>879</v>
      </c>
      <c r="H4" s="945"/>
      <c r="I4" s="945"/>
      <c r="J4" s="946"/>
      <c r="K4" s="238"/>
      <c r="L4" s="238"/>
      <c r="M4" s="568"/>
    </row>
    <row r="5" spans="2:13" ht="30" customHeight="1" thickBot="1">
      <c r="B5" s="1047"/>
      <c r="C5" s="676" t="s">
        <v>244</v>
      </c>
      <c r="D5" s="677" t="s">
        <v>201</v>
      </c>
      <c r="E5" s="677" t="s">
        <v>242</v>
      </c>
      <c r="F5" s="678" t="s">
        <v>243</v>
      </c>
      <c r="G5" s="676" t="s">
        <v>244</v>
      </c>
      <c r="H5" s="677" t="s">
        <v>201</v>
      </c>
      <c r="I5" s="677" t="s">
        <v>242</v>
      </c>
      <c r="J5" s="678" t="s">
        <v>243</v>
      </c>
      <c r="K5" s="649"/>
      <c r="L5" s="649"/>
      <c r="M5" s="568"/>
    </row>
    <row r="6" spans="2:13" ht="15" thickBot="1">
      <c r="B6" s="212"/>
      <c r="C6" s="651" t="s">
        <v>245</v>
      </c>
      <c r="D6" s="652">
        <v>1</v>
      </c>
      <c r="E6" s="652">
        <v>2</v>
      </c>
      <c r="F6" s="653">
        <v>3</v>
      </c>
      <c r="G6" s="651" t="s">
        <v>245</v>
      </c>
      <c r="H6" s="652">
        <v>1</v>
      </c>
      <c r="I6" s="652">
        <v>2</v>
      </c>
      <c r="J6" s="653">
        <v>3</v>
      </c>
      <c r="K6" s="649"/>
      <c r="L6" s="649"/>
      <c r="M6" s="568"/>
    </row>
    <row r="7" spans="2:13" ht="14.25">
      <c r="B7" s="654" t="s">
        <v>95</v>
      </c>
      <c r="C7" s="411">
        <f>D7+(E7*F7)</f>
        <v>0</v>
      </c>
      <c r="D7" s="107"/>
      <c r="E7" s="101"/>
      <c r="F7" s="111"/>
      <c r="G7" s="411">
        <f>H7+(I7*J7)</f>
        <v>0</v>
      </c>
      <c r="H7" s="107"/>
      <c r="I7" s="101"/>
      <c r="J7" s="111"/>
      <c r="K7" s="232"/>
      <c r="L7" s="232"/>
      <c r="M7" s="568"/>
    </row>
    <row r="8" spans="2:13" ht="14.25">
      <c r="B8" s="655" t="s">
        <v>96</v>
      </c>
      <c r="C8" s="411">
        <f t="shared" ref="C8:C18" si="0">D8+(E8*F8)</f>
        <v>0</v>
      </c>
      <c r="D8" s="88"/>
      <c r="E8" s="94"/>
      <c r="F8" s="95"/>
      <c r="G8" s="414">
        <f t="shared" ref="G8:G18" si="1">H8+(I8*J8)</f>
        <v>0</v>
      </c>
      <c r="H8" s="88"/>
      <c r="I8" s="94"/>
      <c r="J8" s="95"/>
      <c r="K8" s="232"/>
      <c r="L8" s="232"/>
      <c r="M8" s="568"/>
    </row>
    <row r="9" spans="2:13" ht="14.25">
      <c r="B9" s="655" t="s">
        <v>97</v>
      </c>
      <c r="C9" s="411">
        <f t="shared" si="0"/>
        <v>0</v>
      </c>
      <c r="D9" s="88"/>
      <c r="E9" s="94"/>
      <c r="F9" s="95"/>
      <c r="G9" s="414">
        <f t="shared" si="1"/>
        <v>0</v>
      </c>
      <c r="H9" s="88"/>
      <c r="I9" s="94"/>
      <c r="J9" s="95"/>
      <c r="K9" s="232"/>
      <c r="L9" s="232"/>
      <c r="M9" s="568"/>
    </row>
    <row r="10" spans="2:13" ht="14.25">
      <c r="B10" s="655" t="s">
        <v>98</v>
      </c>
      <c r="C10" s="411">
        <f t="shared" si="0"/>
        <v>0</v>
      </c>
      <c r="D10" s="88"/>
      <c r="E10" s="94"/>
      <c r="F10" s="95"/>
      <c r="G10" s="414">
        <f t="shared" si="1"/>
        <v>0</v>
      </c>
      <c r="H10" s="88"/>
      <c r="I10" s="94"/>
      <c r="J10" s="95"/>
      <c r="K10" s="232"/>
      <c r="L10" s="232"/>
      <c r="M10" s="568"/>
    </row>
    <row r="11" spans="2:13" ht="14.25">
      <c r="B11" s="655" t="s">
        <v>99</v>
      </c>
      <c r="C11" s="411">
        <f t="shared" si="0"/>
        <v>0</v>
      </c>
      <c r="D11" s="88"/>
      <c r="E11" s="94"/>
      <c r="F11" s="95"/>
      <c r="G11" s="414">
        <f t="shared" si="1"/>
        <v>0</v>
      </c>
      <c r="H11" s="88"/>
      <c r="I11" s="94"/>
      <c r="J11" s="95"/>
      <c r="K11" s="232"/>
      <c r="L11" s="232"/>
      <c r="M11" s="568"/>
    </row>
    <row r="12" spans="2:13" ht="14.25">
      <c r="B12" s="655" t="s">
        <v>100</v>
      </c>
      <c r="C12" s="411">
        <f t="shared" si="0"/>
        <v>0</v>
      </c>
      <c r="D12" s="88"/>
      <c r="E12" s="94"/>
      <c r="F12" s="95"/>
      <c r="G12" s="414">
        <f t="shared" si="1"/>
        <v>0</v>
      </c>
      <c r="H12" s="88"/>
      <c r="I12" s="94"/>
      <c r="J12" s="95"/>
      <c r="K12" s="232"/>
      <c r="L12" s="232"/>
      <c r="M12" s="568"/>
    </row>
    <row r="13" spans="2:13" ht="14.25">
      <c r="B13" s="655" t="s">
        <v>101</v>
      </c>
      <c r="C13" s="411">
        <f t="shared" si="0"/>
        <v>0</v>
      </c>
      <c r="D13" s="88"/>
      <c r="E13" s="94"/>
      <c r="F13" s="95"/>
      <c r="G13" s="414">
        <f t="shared" si="1"/>
        <v>0</v>
      </c>
      <c r="H13" s="88"/>
      <c r="I13" s="94"/>
      <c r="J13" s="95"/>
      <c r="K13" s="232"/>
      <c r="L13" s="232"/>
      <c r="M13" s="568"/>
    </row>
    <row r="14" spans="2:13" ht="14.25">
      <c r="B14" s="655" t="s">
        <v>102</v>
      </c>
      <c r="C14" s="411">
        <f t="shared" si="0"/>
        <v>0</v>
      </c>
      <c r="D14" s="88"/>
      <c r="E14" s="94"/>
      <c r="F14" s="95"/>
      <c r="G14" s="414">
        <f t="shared" si="1"/>
        <v>0</v>
      </c>
      <c r="H14" s="88"/>
      <c r="I14" s="94"/>
      <c r="J14" s="95"/>
      <c r="K14" s="232"/>
      <c r="L14" s="232"/>
      <c r="M14" s="568"/>
    </row>
    <row r="15" spans="2:13" ht="14.25">
      <c r="B15" s="655" t="s">
        <v>103</v>
      </c>
      <c r="C15" s="411">
        <f t="shared" si="0"/>
        <v>0</v>
      </c>
      <c r="D15" s="88"/>
      <c r="E15" s="94"/>
      <c r="F15" s="95"/>
      <c r="G15" s="414">
        <f t="shared" si="1"/>
        <v>0</v>
      </c>
      <c r="H15" s="88"/>
      <c r="I15" s="94"/>
      <c r="J15" s="95"/>
      <c r="K15" s="232"/>
      <c r="L15" s="232"/>
      <c r="M15" s="568"/>
    </row>
    <row r="16" spans="2:13" ht="14.25">
      <c r="B16" s="655" t="s">
        <v>104</v>
      </c>
      <c r="C16" s="411">
        <f t="shared" si="0"/>
        <v>0</v>
      </c>
      <c r="D16" s="88"/>
      <c r="E16" s="94"/>
      <c r="F16" s="95"/>
      <c r="G16" s="414">
        <f t="shared" si="1"/>
        <v>0</v>
      </c>
      <c r="H16" s="88"/>
      <c r="I16" s="94"/>
      <c r="J16" s="95"/>
      <c r="K16" s="232"/>
      <c r="L16" s="232"/>
      <c r="M16" s="568"/>
    </row>
    <row r="17" spans="2:13" ht="14.25">
      <c r="B17" s="655" t="s">
        <v>105</v>
      </c>
      <c r="C17" s="411">
        <f t="shared" si="0"/>
        <v>0</v>
      </c>
      <c r="D17" s="88"/>
      <c r="E17" s="94"/>
      <c r="F17" s="95"/>
      <c r="G17" s="414">
        <f t="shared" si="1"/>
        <v>0</v>
      </c>
      <c r="H17" s="88"/>
      <c r="I17" s="94"/>
      <c r="J17" s="95"/>
      <c r="K17" s="232"/>
      <c r="L17" s="232"/>
      <c r="M17" s="568"/>
    </row>
    <row r="18" spans="2:13" ht="15" thickBot="1">
      <c r="B18" s="656" t="s">
        <v>106</v>
      </c>
      <c r="C18" s="411">
        <f t="shared" si="0"/>
        <v>0</v>
      </c>
      <c r="D18" s="657"/>
      <c r="E18" s="96"/>
      <c r="F18" s="97"/>
      <c r="G18" s="421">
        <f t="shared" si="1"/>
        <v>0</v>
      </c>
      <c r="H18" s="657"/>
      <c r="I18" s="96"/>
      <c r="J18" s="97"/>
      <c r="K18" s="232"/>
      <c r="L18" s="232"/>
      <c r="M18" s="568"/>
    </row>
    <row r="19" spans="2:13" ht="15" thickBot="1">
      <c r="B19" s="658" t="s">
        <v>21</v>
      </c>
      <c r="C19" s="659">
        <f>SUM(C7:C18)</f>
        <v>0</v>
      </c>
      <c r="D19" s="660"/>
      <c r="E19" s="660"/>
      <c r="F19" s="661"/>
      <c r="G19" s="659">
        <f>SUM(G7:G18)</f>
        <v>0</v>
      </c>
      <c r="H19" s="660"/>
      <c r="I19" s="660"/>
      <c r="J19" s="661"/>
      <c r="K19" s="232"/>
      <c r="L19" s="232"/>
      <c r="M19" s="568"/>
    </row>
    <row r="20" spans="2:13" ht="15" thickBot="1">
      <c r="B20" s="662" t="s">
        <v>107</v>
      </c>
      <c r="C20" s="679"/>
      <c r="D20" s="680"/>
      <c r="E20" s="680"/>
      <c r="F20" s="681"/>
      <c r="G20" s="679"/>
      <c r="H20" s="680"/>
      <c r="I20" s="680"/>
      <c r="J20" s="681"/>
      <c r="K20" s="232"/>
      <c r="L20" s="232"/>
      <c r="M20" s="568"/>
    </row>
    <row r="24" spans="2:13" ht="20.25" customHeight="1">
      <c r="B24" s="871" t="s">
        <v>247</v>
      </c>
      <c r="C24" s="871"/>
      <c r="D24" s="871"/>
      <c r="E24" s="871"/>
      <c r="F24" s="871"/>
      <c r="G24" s="871"/>
      <c r="H24" s="871"/>
      <c r="I24" s="871"/>
      <c r="J24" s="871"/>
      <c r="K24" s="663"/>
      <c r="L24" s="663"/>
    </row>
    <row r="25" spans="2:13" ht="15" thickBot="1">
      <c r="B25" s="664"/>
      <c r="C25" s="665"/>
      <c r="D25" s="665"/>
      <c r="E25" s="665"/>
      <c r="F25" s="665"/>
      <c r="G25" s="664"/>
      <c r="H25" s="232"/>
      <c r="I25" s="232"/>
      <c r="J25" s="666" t="s">
        <v>46</v>
      </c>
      <c r="K25" s="217"/>
      <c r="L25" s="645"/>
    </row>
    <row r="26" spans="2:13" ht="30" customHeight="1">
      <c r="B26" s="1038" t="s">
        <v>240</v>
      </c>
      <c r="C26" s="944" t="s">
        <v>880</v>
      </c>
      <c r="D26" s="945"/>
      <c r="E26" s="945"/>
      <c r="F26" s="946"/>
      <c r="G26" s="1090" t="s">
        <v>881</v>
      </c>
      <c r="H26" s="945"/>
      <c r="I26" s="945"/>
      <c r="J26" s="946"/>
    </row>
    <row r="27" spans="2:13" ht="30" customHeight="1" thickBot="1">
      <c r="B27" s="1093"/>
      <c r="C27" s="677" t="s">
        <v>244</v>
      </c>
      <c r="D27" s="677" t="s">
        <v>201</v>
      </c>
      <c r="E27" s="677" t="s">
        <v>242</v>
      </c>
      <c r="F27" s="678" t="s">
        <v>243</v>
      </c>
      <c r="G27" s="676" t="s">
        <v>244</v>
      </c>
      <c r="H27" s="677" t="s">
        <v>201</v>
      </c>
      <c r="I27" s="677" t="s">
        <v>242</v>
      </c>
      <c r="J27" s="678" t="s">
        <v>243</v>
      </c>
    </row>
    <row r="28" spans="2:13" ht="15" thickBot="1">
      <c r="B28" s="682"/>
      <c r="C28" s="652" t="s">
        <v>245</v>
      </c>
      <c r="D28" s="652">
        <v>1</v>
      </c>
      <c r="E28" s="652">
        <v>2</v>
      </c>
      <c r="F28" s="653">
        <v>3</v>
      </c>
      <c r="G28" s="651" t="s">
        <v>245</v>
      </c>
      <c r="H28" s="652">
        <v>1</v>
      </c>
      <c r="I28" s="652">
        <v>2</v>
      </c>
      <c r="J28" s="653">
        <v>3</v>
      </c>
    </row>
    <row r="29" spans="2:13" ht="14.25">
      <c r="B29" s="668" t="s">
        <v>95</v>
      </c>
      <c r="C29" s="107">
        <f>D29+(E29*F29)</f>
        <v>0</v>
      </c>
      <c r="D29" s="107"/>
      <c r="E29" s="101"/>
      <c r="F29" s="111"/>
      <c r="G29" s="411">
        <f>H29+(I29*J29)</f>
        <v>0</v>
      </c>
      <c r="H29" s="107"/>
      <c r="I29" s="101"/>
      <c r="J29" s="111"/>
    </row>
    <row r="30" spans="2:13" ht="14.25">
      <c r="B30" s="669" t="s">
        <v>96</v>
      </c>
      <c r="C30" s="88">
        <f t="shared" ref="C30:C40" si="2">D30+(E30*F30)</f>
        <v>0</v>
      </c>
      <c r="D30" s="88"/>
      <c r="E30" s="94"/>
      <c r="F30" s="94"/>
      <c r="G30" s="415">
        <f t="shared" ref="G30:G40" si="3">H30+(I30*J30)</f>
        <v>0</v>
      </c>
      <c r="H30" s="88"/>
      <c r="I30" s="94"/>
      <c r="J30" s="95"/>
    </row>
    <row r="31" spans="2:13" ht="14.25">
      <c r="B31" s="669" t="s">
        <v>97</v>
      </c>
      <c r="C31" s="88">
        <f t="shared" si="2"/>
        <v>0</v>
      </c>
      <c r="D31" s="88"/>
      <c r="E31" s="94"/>
      <c r="F31" s="94"/>
      <c r="G31" s="415">
        <f t="shared" si="3"/>
        <v>0</v>
      </c>
      <c r="H31" s="88"/>
      <c r="I31" s="94"/>
      <c r="J31" s="95"/>
    </row>
    <row r="32" spans="2:13" ht="14.25">
      <c r="B32" s="669" t="s">
        <v>98</v>
      </c>
      <c r="C32" s="88">
        <f t="shared" si="2"/>
        <v>0</v>
      </c>
      <c r="D32" s="88"/>
      <c r="E32" s="94"/>
      <c r="F32" s="94"/>
      <c r="G32" s="415">
        <f t="shared" si="3"/>
        <v>0</v>
      </c>
      <c r="H32" s="88"/>
      <c r="I32" s="94"/>
      <c r="J32" s="95"/>
    </row>
    <row r="33" spans="2:10" ht="14.25">
      <c r="B33" s="669" t="s">
        <v>99</v>
      </c>
      <c r="C33" s="88">
        <f t="shared" si="2"/>
        <v>0</v>
      </c>
      <c r="D33" s="88"/>
      <c r="E33" s="94"/>
      <c r="F33" s="94"/>
      <c r="G33" s="415">
        <f t="shared" si="3"/>
        <v>0</v>
      </c>
      <c r="H33" s="88"/>
      <c r="I33" s="94"/>
      <c r="J33" s="95"/>
    </row>
    <row r="34" spans="2:10" ht="14.25">
      <c r="B34" s="669" t="s">
        <v>100</v>
      </c>
      <c r="C34" s="88">
        <f t="shared" si="2"/>
        <v>0</v>
      </c>
      <c r="D34" s="88"/>
      <c r="E34" s="94"/>
      <c r="F34" s="94"/>
      <c r="G34" s="415">
        <f t="shared" si="3"/>
        <v>0</v>
      </c>
      <c r="H34" s="88"/>
      <c r="I34" s="94"/>
      <c r="J34" s="95"/>
    </row>
    <row r="35" spans="2:10" ht="14.25">
      <c r="B35" s="669" t="s">
        <v>101</v>
      </c>
      <c r="C35" s="88">
        <f t="shared" si="2"/>
        <v>0</v>
      </c>
      <c r="D35" s="88"/>
      <c r="E35" s="94"/>
      <c r="F35" s="94"/>
      <c r="G35" s="415">
        <f t="shared" si="3"/>
        <v>0</v>
      </c>
      <c r="H35" s="88"/>
      <c r="I35" s="94"/>
      <c r="J35" s="95"/>
    </row>
    <row r="36" spans="2:10" ht="14.25">
      <c r="B36" s="669" t="s">
        <v>102</v>
      </c>
      <c r="C36" s="88">
        <f t="shared" si="2"/>
        <v>0</v>
      </c>
      <c r="D36" s="88"/>
      <c r="E36" s="94"/>
      <c r="F36" s="94"/>
      <c r="G36" s="415">
        <f t="shared" si="3"/>
        <v>0</v>
      </c>
      <c r="H36" s="88"/>
      <c r="I36" s="94"/>
      <c r="J36" s="95"/>
    </row>
    <row r="37" spans="2:10" ht="14.25">
      <c r="B37" s="669" t="s">
        <v>103</v>
      </c>
      <c r="C37" s="88">
        <f t="shared" si="2"/>
        <v>0</v>
      </c>
      <c r="D37" s="88"/>
      <c r="E37" s="94"/>
      <c r="F37" s="94"/>
      <c r="G37" s="415">
        <f t="shared" si="3"/>
        <v>0</v>
      </c>
      <c r="H37" s="88"/>
      <c r="I37" s="94"/>
      <c r="J37" s="95"/>
    </row>
    <row r="38" spans="2:10" ht="14.25">
      <c r="B38" s="669" t="s">
        <v>104</v>
      </c>
      <c r="C38" s="88">
        <f t="shared" si="2"/>
        <v>0</v>
      </c>
      <c r="D38" s="88"/>
      <c r="E38" s="94"/>
      <c r="F38" s="94"/>
      <c r="G38" s="415">
        <f t="shared" si="3"/>
        <v>0</v>
      </c>
      <c r="H38" s="88"/>
      <c r="I38" s="94"/>
      <c r="J38" s="95"/>
    </row>
    <row r="39" spans="2:10" ht="14.25">
      <c r="B39" s="669" t="s">
        <v>105</v>
      </c>
      <c r="C39" s="88">
        <f t="shared" si="2"/>
        <v>0</v>
      </c>
      <c r="D39" s="88"/>
      <c r="E39" s="94"/>
      <c r="F39" s="94"/>
      <c r="G39" s="415">
        <f t="shared" si="3"/>
        <v>0</v>
      </c>
      <c r="H39" s="88"/>
      <c r="I39" s="94"/>
      <c r="J39" s="95"/>
    </row>
    <row r="40" spans="2:10" ht="15" thickBot="1">
      <c r="B40" s="670" t="s">
        <v>106</v>
      </c>
      <c r="C40" s="657">
        <f t="shared" si="2"/>
        <v>0</v>
      </c>
      <c r="D40" s="657"/>
      <c r="E40" s="96"/>
      <c r="F40" s="96"/>
      <c r="G40" s="433">
        <f t="shared" si="3"/>
        <v>0</v>
      </c>
      <c r="H40" s="657"/>
      <c r="I40" s="96"/>
      <c r="J40" s="97"/>
    </row>
    <row r="41" spans="2:10" ht="13.5" thickBot="1">
      <c r="B41" s="671" t="s">
        <v>21</v>
      </c>
      <c r="C41" s="660">
        <f>SUM(C29:C40)</f>
        <v>0</v>
      </c>
      <c r="D41" s="660"/>
      <c r="E41" s="660"/>
      <c r="F41" s="660"/>
      <c r="G41" s="672">
        <f>SUM(G29:G40)</f>
        <v>0</v>
      </c>
      <c r="H41" s="660"/>
      <c r="I41" s="660"/>
      <c r="J41" s="661"/>
    </row>
    <row r="42" spans="2:10" ht="13.5" thickBot="1">
      <c r="B42" s="673" t="s">
        <v>107</v>
      </c>
      <c r="C42" s="680"/>
      <c r="D42" s="680"/>
      <c r="E42" s="680"/>
      <c r="F42" s="680"/>
      <c r="G42" s="683"/>
      <c r="H42" s="680"/>
      <c r="I42" s="680"/>
      <c r="J42" s="681"/>
    </row>
    <row r="51" spans="11:11">
      <c r="K51" s="566" t="s">
        <v>349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8">
    <tabColor theme="6" tint="0.59999389629810485"/>
  </sheetPr>
  <dimension ref="A2:U26"/>
  <sheetViews>
    <sheetView showGridLines="0" topLeftCell="C1" zoomScale="85" zoomScaleNormal="85" workbookViewId="0">
      <selection activeCell="F9" sqref="F9"/>
    </sheetView>
  </sheetViews>
  <sheetFormatPr defaultRowHeight="15"/>
  <cols>
    <col min="1" max="1" width="9.140625" style="479"/>
    <col min="2" max="2" width="29.7109375" style="479" customWidth="1"/>
    <col min="3" max="3" width="30.28515625" style="479" customWidth="1"/>
    <col min="4" max="4" width="16" style="479" customWidth="1"/>
    <col min="5" max="5" width="13" style="479" customWidth="1"/>
    <col min="6" max="6" width="25.28515625" style="479" customWidth="1"/>
    <col min="7" max="7" width="25.140625" style="479" customWidth="1"/>
    <col min="8" max="13" width="13.7109375" style="479" customWidth="1"/>
    <col min="14" max="17" width="25.140625" style="479" customWidth="1"/>
    <col min="18" max="21" width="12.28515625" style="479" customWidth="1"/>
    <col min="22" max="16384" width="9.140625" style="479"/>
  </cols>
  <sheetData>
    <row r="2" spans="1:21" ht="15.75">
      <c r="Q2" s="480" t="s">
        <v>353</v>
      </c>
      <c r="U2" s="481"/>
    </row>
    <row r="4" spans="1:21" ht="15.75">
      <c r="A4" s="482"/>
    </row>
    <row r="5" spans="1:21" ht="15.75">
      <c r="A5" s="482"/>
      <c r="B5" s="1100" t="s">
        <v>258</v>
      </c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483"/>
      <c r="S5" s="483"/>
      <c r="T5" s="483"/>
      <c r="U5" s="483"/>
    </row>
    <row r="6" spans="1:21" ht="16.5" thickBot="1">
      <c r="D6" s="483"/>
      <c r="E6" s="483"/>
      <c r="F6" s="483"/>
      <c r="G6" s="483"/>
      <c r="Q6" s="481"/>
    </row>
    <row r="7" spans="1:21" ht="35.25" customHeight="1">
      <c r="B7" s="1105" t="s">
        <v>259</v>
      </c>
      <c r="C7" s="1107" t="s">
        <v>260</v>
      </c>
      <c r="D7" s="1098" t="s">
        <v>261</v>
      </c>
      <c r="E7" s="484" t="s">
        <v>262</v>
      </c>
      <c r="F7" s="1098" t="s">
        <v>806</v>
      </c>
      <c r="G7" s="1098" t="s">
        <v>882</v>
      </c>
      <c r="H7" s="1098" t="s">
        <v>263</v>
      </c>
      <c r="I7" s="1098" t="s">
        <v>264</v>
      </c>
      <c r="J7" s="1098" t="s">
        <v>265</v>
      </c>
      <c r="K7" s="1098" t="s">
        <v>266</v>
      </c>
      <c r="L7" s="1098" t="s">
        <v>267</v>
      </c>
      <c r="M7" s="1098" t="s">
        <v>268</v>
      </c>
      <c r="N7" s="1109" t="s">
        <v>883</v>
      </c>
      <c r="O7" s="1110"/>
      <c r="P7" s="1101" t="s">
        <v>884</v>
      </c>
      <c r="Q7" s="1103" t="s">
        <v>885</v>
      </c>
    </row>
    <row r="8" spans="1:21" ht="42.75" customHeight="1" thickBot="1">
      <c r="B8" s="1106"/>
      <c r="C8" s="1108"/>
      <c r="D8" s="1099"/>
      <c r="E8" s="485" t="s">
        <v>269</v>
      </c>
      <c r="F8" s="1099"/>
      <c r="G8" s="1099"/>
      <c r="H8" s="1099"/>
      <c r="I8" s="1099"/>
      <c r="J8" s="1099"/>
      <c r="K8" s="1099"/>
      <c r="L8" s="1099"/>
      <c r="M8" s="1099"/>
      <c r="N8" s="486" t="s">
        <v>270</v>
      </c>
      <c r="O8" s="486" t="s">
        <v>271</v>
      </c>
      <c r="P8" s="1102"/>
      <c r="Q8" s="1104"/>
    </row>
    <row r="9" spans="1:21" ht="20.100000000000001" customHeight="1">
      <c r="B9" s="487" t="s">
        <v>272</v>
      </c>
      <c r="C9" s="776" t="s">
        <v>989</v>
      </c>
      <c r="D9" s="777" t="s">
        <v>990</v>
      </c>
      <c r="E9" s="777" t="s">
        <v>991</v>
      </c>
      <c r="F9" s="778">
        <v>800000</v>
      </c>
      <c r="G9" s="779">
        <v>800000</v>
      </c>
      <c r="H9" s="777">
        <v>2021</v>
      </c>
      <c r="I9" s="777">
        <v>60</v>
      </c>
      <c r="J9" s="777">
        <v>0</v>
      </c>
      <c r="K9" s="777" t="s">
        <v>992</v>
      </c>
      <c r="L9" s="777">
        <v>4.7300000000000004</v>
      </c>
      <c r="M9" s="777">
        <v>12</v>
      </c>
      <c r="N9" s="780">
        <v>800000</v>
      </c>
      <c r="O9" s="779">
        <v>25298.66</v>
      </c>
      <c r="P9" s="778" t="s">
        <v>210</v>
      </c>
      <c r="Q9" s="781" t="s">
        <v>210</v>
      </c>
    </row>
    <row r="10" spans="1:21" ht="20.100000000000001" customHeight="1">
      <c r="B10" s="488" t="s">
        <v>273</v>
      </c>
      <c r="C10" s="489"/>
      <c r="D10" s="490"/>
      <c r="E10" s="490"/>
      <c r="F10" s="457"/>
      <c r="G10" s="491"/>
      <c r="H10" s="490"/>
      <c r="I10" s="490"/>
      <c r="J10" s="490"/>
      <c r="K10" s="490"/>
      <c r="L10" s="490"/>
      <c r="M10" s="490"/>
      <c r="N10" s="471"/>
      <c r="O10" s="491"/>
      <c r="P10" s="457"/>
      <c r="Q10" s="458"/>
    </row>
    <row r="11" spans="1:21" ht="20.100000000000001" customHeight="1">
      <c r="B11" s="488" t="s">
        <v>273</v>
      </c>
      <c r="C11" s="489"/>
      <c r="D11" s="490"/>
      <c r="E11" s="490"/>
      <c r="F11" s="457"/>
      <c r="G11" s="491"/>
      <c r="H11" s="490"/>
      <c r="I11" s="490"/>
      <c r="J11" s="490"/>
      <c r="K11" s="490"/>
      <c r="L11" s="490"/>
      <c r="M11" s="490"/>
      <c r="N11" s="471"/>
      <c r="O11" s="491"/>
      <c r="P11" s="457"/>
      <c r="Q11" s="458"/>
    </row>
    <row r="12" spans="1:21" ht="20.100000000000001" customHeight="1">
      <c r="B12" s="488" t="s">
        <v>273</v>
      </c>
      <c r="C12" s="489"/>
      <c r="D12" s="490"/>
      <c r="E12" s="490"/>
      <c r="F12" s="457"/>
      <c r="G12" s="491"/>
      <c r="H12" s="490"/>
      <c r="I12" s="490"/>
      <c r="J12" s="490"/>
      <c r="K12" s="490"/>
      <c r="L12" s="490"/>
      <c r="M12" s="490"/>
      <c r="N12" s="471"/>
      <c r="O12" s="491"/>
      <c r="P12" s="457"/>
      <c r="Q12" s="458"/>
    </row>
    <row r="13" spans="1:21" ht="20.100000000000001" customHeight="1">
      <c r="B13" s="488" t="s">
        <v>273</v>
      </c>
      <c r="C13" s="489"/>
      <c r="D13" s="490"/>
      <c r="E13" s="490"/>
      <c r="F13" s="457"/>
      <c r="G13" s="491"/>
      <c r="H13" s="490"/>
      <c r="I13" s="490"/>
      <c r="J13" s="490"/>
      <c r="K13" s="490"/>
      <c r="L13" s="490"/>
      <c r="M13" s="490"/>
      <c r="N13" s="471"/>
      <c r="O13" s="491"/>
      <c r="P13" s="457"/>
      <c r="Q13" s="458"/>
    </row>
    <row r="14" spans="1:21" ht="20.100000000000001" customHeight="1">
      <c r="B14" s="488" t="s">
        <v>273</v>
      </c>
      <c r="C14" s="489"/>
      <c r="D14" s="490"/>
      <c r="E14" s="490"/>
      <c r="F14" s="457"/>
      <c r="G14" s="491"/>
      <c r="H14" s="490"/>
      <c r="I14" s="490"/>
      <c r="J14" s="490"/>
      <c r="K14" s="490"/>
      <c r="L14" s="490"/>
      <c r="M14" s="490"/>
      <c r="N14" s="471"/>
      <c r="O14" s="491"/>
      <c r="P14" s="457"/>
      <c r="Q14" s="458"/>
    </row>
    <row r="15" spans="1:21" ht="20.100000000000001" customHeight="1">
      <c r="B15" s="492" t="s">
        <v>274</v>
      </c>
      <c r="C15" s="489"/>
      <c r="D15" s="490"/>
      <c r="E15" s="490"/>
      <c r="F15" s="457"/>
      <c r="G15" s="491"/>
      <c r="H15" s="490"/>
      <c r="I15" s="490"/>
      <c r="J15" s="490"/>
      <c r="K15" s="490"/>
      <c r="L15" s="490"/>
      <c r="M15" s="490"/>
      <c r="N15" s="471"/>
      <c r="O15" s="491"/>
      <c r="P15" s="457"/>
      <c r="Q15" s="458"/>
    </row>
    <row r="16" spans="1:21" ht="20.100000000000001" customHeight="1">
      <c r="B16" s="488" t="s">
        <v>273</v>
      </c>
      <c r="C16" s="489"/>
      <c r="D16" s="490"/>
      <c r="E16" s="490"/>
      <c r="F16" s="457"/>
      <c r="G16" s="491"/>
      <c r="H16" s="490"/>
      <c r="I16" s="490"/>
      <c r="J16" s="490"/>
      <c r="K16" s="490"/>
      <c r="L16" s="490"/>
      <c r="M16" s="490"/>
      <c r="N16" s="471"/>
      <c r="O16" s="491"/>
      <c r="P16" s="457"/>
      <c r="Q16" s="458"/>
    </row>
    <row r="17" spans="2:17" ht="20.100000000000001" customHeight="1">
      <c r="B17" s="488" t="s">
        <v>273</v>
      </c>
      <c r="C17" s="489"/>
      <c r="D17" s="490"/>
      <c r="E17" s="490"/>
      <c r="F17" s="457"/>
      <c r="G17" s="491"/>
      <c r="H17" s="490"/>
      <c r="I17" s="490"/>
      <c r="J17" s="490"/>
      <c r="K17" s="490"/>
      <c r="L17" s="490"/>
      <c r="M17" s="490"/>
      <c r="N17" s="471"/>
      <c r="O17" s="491"/>
      <c r="P17" s="457"/>
      <c r="Q17" s="458"/>
    </row>
    <row r="18" spans="2:17" ht="20.100000000000001" customHeight="1">
      <c r="B18" s="488" t="s">
        <v>273</v>
      </c>
      <c r="C18" s="489"/>
      <c r="D18" s="490"/>
      <c r="E18" s="490"/>
      <c r="F18" s="457"/>
      <c r="G18" s="491"/>
      <c r="H18" s="490"/>
      <c r="I18" s="490"/>
      <c r="J18" s="490"/>
      <c r="K18" s="490"/>
      <c r="L18" s="490"/>
      <c r="M18" s="490"/>
      <c r="N18" s="471"/>
      <c r="O18" s="491"/>
      <c r="P18" s="457"/>
      <c r="Q18" s="458"/>
    </row>
    <row r="19" spans="2:17" ht="20.100000000000001" customHeight="1">
      <c r="B19" s="488" t="s">
        <v>273</v>
      </c>
      <c r="C19" s="489"/>
      <c r="D19" s="490"/>
      <c r="E19" s="490"/>
      <c r="F19" s="457"/>
      <c r="G19" s="491"/>
      <c r="H19" s="490"/>
      <c r="I19" s="490"/>
      <c r="J19" s="490"/>
      <c r="K19" s="490"/>
      <c r="L19" s="490"/>
      <c r="M19" s="490"/>
      <c r="N19" s="471"/>
      <c r="O19" s="491"/>
      <c r="P19" s="457"/>
      <c r="Q19" s="458"/>
    </row>
    <row r="20" spans="2:17" ht="20.100000000000001" customHeight="1" thickBot="1">
      <c r="B20" s="493" t="s">
        <v>273</v>
      </c>
      <c r="C20" s="494"/>
      <c r="D20" s="495"/>
      <c r="E20" s="495"/>
      <c r="F20" s="496"/>
      <c r="G20" s="497"/>
      <c r="H20" s="495"/>
      <c r="I20" s="495"/>
      <c r="J20" s="495"/>
      <c r="K20" s="495"/>
      <c r="L20" s="495"/>
      <c r="M20" s="495"/>
      <c r="N20" s="476"/>
      <c r="O20" s="464"/>
      <c r="P20" s="464"/>
      <c r="Q20" s="465"/>
    </row>
    <row r="21" spans="2:17" ht="20.100000000000001" customHeight="1" thickBot="1">
      <c r="B21" s="1095" t="s">
        <v>275</v>
      </c>
      <c r="C21" s="1096"/>
      <c r="D21" s="1096"/>
      <c r="E21" s="1097"/>
      <c r="F21" s="498"/>
      <c r="G21" s="782">
        <v>800000</v>
      </c>
      <c r="H21" s="500"/>
      <c r="I21" s="501"/>
      <c r="J21" s="501"/>
      <c r="K21" s="501"/>
      <c r="L21" s="501"/>
      <c r="M21" s="502"/>
      <c r="N21" s="785">
        <v>800000</v>
      </c>
      <c r="O21" s="784">
        <v>25298.66</v>
      </c>
      <c r="P21" s="498"/>
      <c r="Q21" s="499"/>
    </row>
    <row r="22" spans="2:17" ht="20.100000000000001" customHeight="1" thickBot="1">
      <c r="B22" s="1095" t="s">
        <v>276</v>
      </c>
      <c r="C22" s="1096"/>
      <c r="D22" s="1096"/>
      <c r="E22" s="1097"/>
      <c r="F22" s="503"/>
      <c r="G22" s="783"/>
      <c r="H22" s="478"/>
      <c r="I22" s="478"/>
      <c r="J22" s="478"/>
      <c r="K22" s="478"/>
      <c r="L22" s="478"/>
      <c r="M22" s="478"/>
      <c r="N22" s="478"/>
      <c r="O22" s="504"/>
      <c r="P22" s="505"/>
      <c r="Q22" s="506"/>
    </row>
    <row r="23" spans="2:17" ht="20.100000000000001" customHeight="1" thickBot="1">
      <c r="B23" s="1095" t="s">
        <v>277</v>
      </c>
      <c r="C23" s="1096"/>
      <c r="D23" s="1096"/>
      <c r="E23" s="1097"/>
      <c r="F23" s="507"/>
      <c r="G23" s="784">
        <v>800000</v>
      </c>
      <c r="H23" s="478"/>
      <c r="I23" s="478"/>
      <c r="J23" s="478"/>
      <c r="K23" s="478"/>
      <c r="L23" s="478"/>
      <c r="M23" s="478"/>
      <c r="N23" s="478"/>
      <c r="O23" s="504"/>
      <c r="P23" s="508"/>
      <c r="Q23" s="509"/>
    </row>
    <row r="24" spans="2:17">
      <c r="H24" s="510"/>
      <c r="I24" s="510"/>
      <c r="J24" s="510"/>
      <c r="K24" s="510"/>
      <c r="L24" s="510"/>
      <c r="M24" s="510"/>
    </row>
    <row r="25" spans="2:17">
      <c r="B25" s="511"/>
      <c r="C25" s="511"/>
      <c r="H25" s="510"/>
      <c r="I25" s="510"/>
      <c r="J25" s="510"/>
      <c r="K25" s="510"/>
      <c r="L25" s="510"/>
      <c r="M25" s="510"/>
    </row>
    <row r="26" spans="2:17">
      <c r="H26" s="510"/>
      <c r="I26" s="510"/>
      <c r="J26" s="510"/>
      <c r="K26" s="510"/>
      <c r="L26" s="510"/>
      <c r="M26" s="510"/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1:E21"/>
    <mergeCell ref="B22:E22"/>
    <mergeCell ref="B23:E23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>
    <tabColor theme="6" tint="0.59999389629810485"/>
  </sheetPr>
  <dimension ref="A1:N46"/>
  <sheetViews>
    <sheetView showGridLines="0" workbookViewId="0">
      <selection activeCell="E40" sqref="E40"/>
    </sheetView>
  </sheetViews>
  <sheetFormatPr defaultRowHeight="15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9" ht="15.75">
      <c r="G1" s="49"/>
      <c r="H1" s="49" t="s">
        <v>355</v>
      </c>
    </row>
    <row r="2" spans="1:9" ht="15.75">
      <c r="B2" s="272"/>
      <c r="C2" s="273"/>
      <c r="D2" s="273"/>
      <c r="E2" s="273"/>
      <c r="F2" s="273"/>
      <c r="G2" s="273"/>
    </row>
    <row r="3" spans="1:9" ht="23.25" customHeight="1">
      <c r="B3" s="1115" t="s">
        <v>383</v>
      </c>
      <c r="C3" s="1115"/>
      <c r="D3" s="1115"/>
      <c r="E3" s="1115"/>
      <c r="F3" s="1115"/>
      <c r="G3" s="1115"/>
      <c r="H3" s="1115"/>
    </row>
    <row r="4" spans="1:9" ht="15.75" customHeight="1">
      <c r="B4" s="274"/>
      <c r="C4" s="274"/>
      <c r="D4" s="274"/>
      <c r="E4" s="274"/>
      <c r="F4" s="275"/>
      <c r="G4" s="275"/>
    </row>
    <row r="5" spans="1:9" ht="15.75" thickBot="1">
      <c r="B5" s="274"/>
      <c r="C5" s="274"/>
      <c r="D5" s="276"/>
      <c r="E5" s="274"/>
      <c r="F5" s="274"/>
      <c r="H5" s="277" t="s">
        <v>46</v>
      </c>
    </row>
    <row r="6" spans="1:9" ht="32.25" customHeight="1">
      <c r="B6" s="1116" t="s">
        <v>2</v>
      </c>
      <c r="C6" s="1118" t="s">
        <v>82</v>
      </c>
      <c r="D6" s="1031" t="s">
        <v>886</v>
      </c>
      <c r="E6" s="983" t="s">
        <v>844</v>
      </c>
      <c r="F6" s="983" t="s">
        <v>833</v>
      </c>
      <c r="G6" s="983" t="s">
        <v>834</v>
      </c>
      <c r="H6" s="985" t="s">
        <v>839</v>
      </c>
    </row>
    <row r="7" spans="1:9" ht="29.25" customHeight="1" thickBot="1">
      <c r="B7" s="1117"/>
      <c r="C7" s="1119"/>
      <c r="D7" s="1032"/>
      <c r="E7" s="984" t="s">
        <v>377</v>
      </c>
      <c r="F7" s="984" t="s">
        <v>378</v>
      </c>
      <c r="G7" s="984" t="s">
        <v>379</v>
      </c>
      <c r="H7" s="986" t="s">
        <v>380</v>
      </c>
      <c r="I7" s="136"/>
    </row>
    <row r="8" spans="1:9" ht="20.100000000000001" customHeight="1">
      <c r="A8" s="136"/>
      <c r="B8" s="278"/>
      <c r="C8" s="1111" t="s">
        <v>34</v>
      </c>
      <c r="D8" s="1111"/>
      <c r="E8" s="1111"/>
      <c r="F8" s="1111"/>
      <c r="G8" s="1111"/>
      <c r="H8" s="1112"/>
      <c r="I8" s="136"/>
    </row>
    <row r="9" spans="1:9" ht="20.100000000000001" customHeight="1">
      <c r="B9" s="226" t="s">
        <v>83</v>
      </c>
      <c r="C9" s="814" t="s">
        <v>1004</v>
      </c>
      <c r="D9" s="815">
        <v>215510</v>
      </c>
      <c r="E9" s="816"/>
      <c r="F9" s="816"/>
      <c r="G9" s="816"/>
      <c r="H9" s="817">
        <v>1450000</v>
      </c>
      <c r="I9" s="136"/>
    </row>
    <row r="10" spans="1:9" ht="20.100000000000001" customHeight="1">
      <c r="B10" s="226" t="s">
        <v>84</v>
      </c>
      <c r="C10" s="233" t="s">
        <v>1005</v>
      </c>
      <c r="D10" s="815">
        <v>3440000</v>
      </c>
      <c r="E10" s="816">
        <v>4000000</v>
      </c>
      <c r="F10" s="816"/>
      <c r="G10" s="816"/>
      <c r="H10" s="817"/>
      <c r="I10" s="136"/>
    </row>
    <row r="11" spans="1:9" ht="20.100000000000001" customHeight="1">
      <c r="B11" s="226" t="s">
        <v>85</v>
      </c>
      <c r="C11" s="233" t="s">
        <v>1006</v>
      </c>
      <c r="D11" s="815">
        <v>800000</v>
      </c>
      <c r="E11" s="816">
        <v>1200000</v>
      </c>
      <c r="F11" s="816"/>
      <c r="G11" s="816"/>
      <c r="H11" s="817"/>
      <c r="I11" s="136"/>
    </row>
    <row r="12" spans="1:9" ht="20.100000000000001" customHeight="1">
      <c r="B12" s="226" t="s">
        <v>86</v>
      </c>
      <c r="C12" s="814" t="s">
        <v>1007</v>
      </c>
      <c r="D12" s="815">
        <v>12000000</v>
      </c>
      <c r="E12" s="816"/>
      <c r="F12" s="816"/>
      <c r="G12" s="816">
        <v>13000000</v>
      </c>
      <c r="H12" s="817"/>
      <c r="I12" s="136"/>
    </row>
    <row r="13" spans="1:9" ht="20.100000000000001" customHeight="1">
      <c r="B13" s="226" t="s">
        <v>87</v>
      </c>
      <c r="C13" s="233" t="s">
        <v>1008</v>
      </c>
      <c r="D13" s="815">
        <v>3500000</v>
      </c>
      <c r="E13" s="816">
        <v>7100000</v>
      </c>
      <c r="F13" s="816"/>
      <c r="G13" s="816"/>
      <c r="H13" s="817"/>
      <c r="I13" s="136"/>
    </row>
    <row r="14" spans="1:9" ht="20.100000000000001" customHeight="1">
      <c r="B14" s="226" t="s">
        <v>88</v>
      </c>
      <c r="C14" s="814" t="s">
        <v>1000</v>
      </c>
      <c r="D14" s="815">
        <v>9401220</v>
      </c>
      <c r="E14" s="816">
        <v>1666666.67</v>
      </c>
      <c r="F14" s="816"/>
      <c r="G14" s="816"/>
      <c r="H14" s="817"/>
      <c r="I14" s="136"/>
    </row>
    <row r="15" spans="1:9" ht="20.100000000000001" customHeight="1">
      <c r="B15" s="226" t="s">
        <v>89</v>
      </c>
      <c r="C15" s="814" t="s">
        <v>1009</v>
      </c>
      <c r="D15" s="815">
        <v>0</v>
      </c>
      <c r="E15" s="816">
        <v>1200000</v>
      </c>
      <c r="F15" s="816"/>
      <c r="G15" s="816"/>
      <c r="H15" s="817"/>
      <c r="I15" s="136"/>
    </row>
    <row r="16" spans="1:9" ht="20.100000000000001" customHeight="1">
      <c r="B16" s="226" t="s">
        <v>90</v>
      </c>
      <c r="C16" s="233" t="s">
        <v>1001</v>
      </c>
      <c r="D16" s="815">
        <v>0</v>
      </c>
      <c r="E16" s="816">
        <v>6000000</v>
      </c>
      <c r="F16" s="816"/>
      <c r="G16" s="816"/>
      <c r="H16" s="817"/>
      <c r="I16" s="136"/>
    </row>
    <row r="17" spans="1:9" ht="20.100000000000001" customHeight="1">
      <c r="B17" s="279" t="s">
        <v>1027</v>
      </c>
      <c r="C17" s="854" t="s">
        <v>1028</v>
      </c>
      <c r="D17" s="819">
        <v>0</v>
      </c>
      <c r="E17" s="820">
        <v>2916666.67</v>
      </c>
      <c r="F17" s="820"/>
      <c r="G17" s="820"/>
      <c r="H17" s="821"/>
      <c r="I17" s="136"/>
    </row>
    <row r="18" spans="1:9" ht="20.100000000000001" customHeight="1">
      <c r="B18" s="279" t="s">
        <v>1029</v>
      </c>
      <c r="C18" s="854" t="s">
        <v>1003</v>
      </c>
      <c r="D18" s="819">
        <v>0</v>
      </c>
      <c r="E18" s="820"/>
      <c r="F18" s="820"/>
      <c r="G18" s="820">
        <v>21000000</v>
      </c>
      <c r="H18" s="821"/>
      <c r="I18" s="136"/>
    </row>
    <row r="19" spans="1:9" ht="20.100000000000001" customHeight="1">
      <c r="A19" s="136"/>
      <c r="B19" s="279" t="s">
        <v>1030</v>
      </c>
      <c r="C19" s="854" t="s">
        <v>1002</v>
      </c>
      <c r="D19" s="819">
        <v>0</v>
      </c>
      <c r="E19" s="820"/>
      <c r="F19" s="820"/>
      <c r="G19" s="820">
        <v>21000000</v>
      </c>
      <c r="H19" s="821"/>
      <c r="I19" s="136"/>
    </row>
    <row r="20" spans="1:9" ht="20.100000000000001" customHeight="1" thickBot="1">
      <c r="A20" s="136"/>
      <c r="B20" s="279" t="s">
        <v>344</v>
      </c>
      <c r="C20" s="280"/>
      <c r="D20" s="281"/>
      <c r="E20" s="104"/>
      <c r="F20" s="104"/>
      <c r="G20" s="104"/>
      <c r="H20" s="105"/>
      <c r="I20" s="136"/>
    </row>
    <row r="21" spans="1:9" ht="20.100000000000001" customHeight="1" thickBot="1">
      <c r="B21" s="296"/>
      <c r="C21" s="297" t="s">
        <v>280</v>
      </c>
      <c r="D21" s="855">
        <f>SUM(D9:D20)</f>
        <v>29356730</v>
      </c>
      <c r="E21" s="856">
        <f>SUM(E10+E11+E13+E14+E15+E16+E17)</f>
        <v>24083333.340000004</v>
      </c>
      <c r="F21" s="856"/>
      <c r="G21" s="856">
        <f>SUM(G12+G18+G19)</f>
        <v>55000000</v>
      </c>
      <c r="H21" s="857">
        <f>SUM(H9)</f>
        <v>1450000</v>
      </c>
      <c r="I21" s="136"/>
    </row>
    <row r="22" spans="1:9" ht="20.100000000000001" customHeight="1">
      <c r="B22" s="282"/>
      <c r="C22" s="1120" t="s">
        <v>35</v>
      </c>
      <c r="D22" s="1120"/>
      <c r="E22" s="1120"/>
      <c r="F22" s="1120"/>
      <c r="G22" s="1120"/>
      <c r="H22" s="1121"/>
      <c r="I22" s="136"/>
    </row>
    <row r="23" spans="1:9" ht="20.100000000000001" customHeight="1">
      <c r="B23" s="226" t="s">
        <v>66</v>
      </c>
      <c r="C23" s="814" t="s">
        <v>1010</v>
      </c>
      <c r="D23" s="815">
        <v>850000</v>
      </c>
      <c r="E23" s="816">
        <v>5850000</v>
      </c>
      <c r="F23" s="816"/>
      <c r="G23" s="816"/>
      <c r="H23" s="817"/>
      <c r="I23" s="136"/>
    </row>
    <row r="24" spans="1:9" ht="20.100000000000001" customHeight="1">
      <c r="B24" s="226" t="s">
        <v>69</v>
      </c>
      <c r="C24" s="814" t="s">
        <v>1011</v>
      </c>
      <c r="D24" s="815">
        <v>1560000</v>
      </c>
      <c r="E24" s="816">
        <v>3200000</v>
      </c>
      <c r="F24" s="816"/>
      <c r="G24" s="816"/>
      <c r="H24" s="817"/>
      <c r="I24" s="136"/>
    </row>
    <row r="25" spans="1:9" ht="20.100000000000001" customHeight="1">
      <c r="B25" s="226" t="s">
        <v>70</v>
      </c>
      <c r="C25" s="814" t="s">
        <v>1012</v>
      </c>
      <c r="D25" s="815">
        <v>59000000</v>
      </c>
      <c r="E25" s="816"/>
      <c r="F25" s="816"/>
      <c r="G25" s="816"/>
      <c r="H25" s="817">
        <v>75000000</v>
      </c>
      <c r="I25" s="136"/>
    </row>
    <row r="26" spans="1:9" ht="20.100000000000001" customHeight="1">
      <c r="B26" s="226" t="s">
        <v>74</v>
      </c>
      <c r="C26" s="233" t="s">
        <v>1013</v>
      </c>
      <c r="D26" s="815">
        <v>2500000</v>
      </c>
      <c r="E26" s="816">
        <v>833333.33</v>
      </c>
      <c r="F26" s="816"/>
      <c r="G26" s="816"/>
      <c r="H26" s="817"/>
      <c r="I26" s="136"/>
    </row>
    <row r="27" spans="1:9" ht="20.100000000000001" customHeight="1">
      <c r="B27" s="226" t="s">
        <v>76</v>
      </c>
      <c r="C27" s="814" t="s">
        <v>1014</v>
      </c>
      <c r="D27" s="815">
        <v>188000</v>
      </c>
      <c r="E27" s="816"/>
      <c r="F27" s="816"/>
      <c r="G27" s="816">
        <v>1250000</v>
      </c>
      <c r="H27" s="817"/>
      <c r="I27" s="136"/>
    </row>
    <row r="28" spans="1:9" ht="20.100000000000001" customHeight="1">
      <c r="B28" s="226" t="s">
        <v>77</v>
      </c>
      <c r="C28" s="233" t="s">
        <v>1015</v>
      </c>
      <c r="D28" s="815">
        <v>1240000</v>
      </c>
      <c r="E28" s="816">
        <v>833333.33</v>
      </c>
      <c r="F28" s="816"/>
      <c r="G28" s="816"/>
      <c r="H28" s="817"/>
      <c r="I28" s="136"/>
    </row>
    <row r="29" spans="1:9" ht="20.100000000000001" customHeight="1">
      <c r="B29" s="226" t="s">
        <v>122</v>
      </c>
      <c r="C29" s="233" t="s">
        <v>1016</v>
      </c>
      <c r="D29" s="815">
        <v>11537500</v>
      </c>
      <c r="E29" s="816">
        <v>12000000</v>
      </c>
      <c r="F29" s="816"/>
      <c r="G29" s="816"/>
      <c r="H29" s="817"/>
      <c r="I29" s="136"/>
    </row>
    <row r="30" spans="1:9" ht="20.100000000000001" customHeight="1">
      <c r="B30" s="226" t="s">
        <v>78</v>
      </c>
      <c r="C30" s="814" t="s">
        <v>1017</v>
      </c>
      <c r="D30" s="815">
        <v>0</v>
      </c>
      <c r="E30" s="816">
        <v>1000000</v>
      </c>
      <c r="F30" s="816"/>
      <c r="G30" s="816"/>
      <c r="H30" s="817"/>
      <c r="I30" s="136"/>
    </row>
    <row r="31" spans="1:9" ht="20.100000000000001" customHeight="1">
      <c r="B31" s="279" t="s">
        <v>79</v>
      </c>
      <c r="C31" s="818" t="s">
        <v>1018</v>
      </c>
      <c r="D31" s="819">
        <v>4549300</v>
      </c>
      <c r="E31" s="820"/>
      <c r="F31" s="820"/>
      <c r="G31" s="820">
        <v>6666666</v>
      </c>
      <c r="H31" s="821"/>
      <c r="I31" s="136"/>
    </row>
    <row r="32" spans="1:9" ht="20.100000000000001" customHeight="1">
      <c r="B32" s="279" t="s">
        <v>80</v>
      </c>
      <c r="C32" s="818" t="s">
        <v>1019</v>
      </c>
      <c r="D32" s="819">
        <v>1914000</v>
      </c>
      <c r="E32" s="820"/>
      <c r="F32" s="820">
        <v>3000000</v>
      </c>
      <c r="G32" s="820"/>
      <c r="H32" s="821"/>
      <c r="I32" s="136"/>
    </row>
    <row r="33" spans="1:14" ht="20.100000000000001" customHeight="1">
      <c r="B33" s="279" t="s">
        <v>81</v>
      </c>
      <c r="C33" s="818" t="s">
        <v>1020</v>
      </c>
      <c r="D33" s="819">
        <v>3500000</v>
      </c>
      <c r="E33" s="820">
        <v>3500000</v>
      </c>
      <c r="F33" s="820"/>
      <c r="G33" s="820"/>
      <c r="H33" s="821"/>
      <c r="I33" s="136"/>
    </row>
    <row r="34" spans="1:14" ht="20.100000000000001" customHeight="1">
      <c r="B34" s="279" t="s">
        <v>109</v>
      </c>
      <c r="C34" s="818" t="s">
        <v>1021</v>
      </c>
      <c r="D34" s="819">
        <v>0</v>
      </c>
      <c r="E34" s="820"/>
      <c r="F34" s="820">
        <v>2366666.66</v>
      </c>
      <c r="G34" s="820"/>
      <c r="H34" s="821"/>
      <c r="I34" s="136"/>
    </row>
    <row r="35" spans="1:14" ht="20.100000000000001" customHeight="1">
      <c r="B35" s="279" t="s">
        <v>38</v>
      </c>
      <c r="C35" s="818" t="s">
        <v>1022</v>
      </c>
      <c r="D35" s="819">
        <v>2000000</v>
      </c>
      <c r="E35" s="820"/>
      <c r="F35" s="820"/>
      <c r="G35" s="820"/>
      <c r="H35" s="821">
        <v>2000000</v>
      </c>
      <c r="I35" s="136"/>
    </row>
    <row r="36" spans="1:14" ht="20.100000000000001" customHeight="1" thickBot="1">
      <c r="B36" s="279" t="s">
        <v>110</v>
      </c>
      <c r="C36" s="822" t="s">
        <v>1031</v>
      </c>
      <c r="D36" s="823">
        <v>0</v>
      </c>
      <c r="E36" s="824">
        <v>900000</v>
      </c>
      <c r="F36" s="824"/>
      <c r="G36" s="824"/>
      <c r="H36" s="825"/>
      <c r="I36" s="136"/>
    </row>
    <row r="37" spans="1:14" ht="20.100000000000001" customHeight="1" thickBot="1">
      <c r="B37" s="240" t="s">
        <v>344</v>
      </c>
      <c r="C37" s="283"/>
      <c r="D37" s="284"/>
      <c r="E37" s="85"/>
      <c r="F37" s="85"/>
      <c r="G37" s="85"/>
      <c r="H37" s="86"/>
      <c r="I37" s="136"/>
      <c r="J37" s="136"/>
      <c r="K37" s="136"/>
      <c r="L37" s="136"/>
      <c r="M37" s="136"/>
      <c r="N37" s="136"/>
    </row>
    <row r="38" spans="1:14" ht="20.100000000000001" customHeight="1" thickBot="1">
      <c r="A38" s="271"/>
      <c r="B38" s="296"/>
      <c r="C38" s="852" t="s">
        <v>278</v>
      </c>
      <c r="D38" s="299">
        <f>SUM(D23:D37)</f>
        <v>88838800</v>
      </c>
      <c r="E38" s="856">
        <f>SUM(E36+E33+E30+E29+E28+E26+E24+E23)</f>
        <v>28116666.659999996</v>
      </c>
      <c r="F38" s="856">
        <f>SUM(F34+F32)</f>
        <v>5366666.66</v>
      </c>
      <c r="G38" s="856">
        <f>SUM(G31+G27)</f>
        <v>7916666</v>
      </c>
      <c r="H38" s="857">
        <f>SUM(H35+H25)</f>
        <v>77000000</v>
      </c>
    </row>
    <row r="39" spans="1:14" ht="20.100000000000001" customHeight="1">
      <c r="A39" s="271"/>
      <c r="B39" s="285"/>
      <c r="C39" s="286" t="s">
        <v>36</v>
      </c>
      <c r="D39" s="286"/>
      <c r="E39" s="287"/>
      <c r="F39" s="287"/>
      <c r="G39" s="287"/>
      <c r="H39" s="288"/>
    </row>
    <row r="40" spans="1:14" ht="20.100000000000001" customHeight="1">
      <c r="A40" s="271"/>
      <c r="B40" s="289" t="s">
        <v>66</v>
      </c>
      <c r="C40" s="826" t="s">
        <v>1023</v>
      </c>
      <c r="D40" s="827">
        <v>0</v>
      </c>
      <c r="E40" s="816"/>
      <c r="F40" s="816">
        <v>3000000</v>
      </c>
      <c r="G40" s="816"/>
      <c r="H40" s="817"/>
    </row>
    <row r="41" spans="1:14" ht="20.100000000000001" customHeight="1" thickBot="1">
      <c r="A41" s="271"/>
      <c r="B41" s="289" t="s">
        <v>344</v>
      </c>
      <c r="C41" s="283"/>
      <c r="D41" s="290"/>
      <c r="E41" s="85"/>
      <c r="F41" s="291"/>
      <c r="G41" s="85"/>
      <c r="H41" s="86"/>
    </row>
    <row r="42" spans="1:14" ht="20.100000000000001" customHeight="1" thickBot="1">
      <c r="A42" s="271"/>
      <c r="B42" s="296"/>
      <c r="C42" s="300" t="s">
        <v>279</v>
      </c>
      <c r="D42" s="298">
        <f>SUM(D40:D41)</f>
        <v>0</v>
      </c>
      <c r="F42" s="301">
        <f>SUM(F40:F40)</f>
        <v>3000000</v>
      </c>
      <c r="G42" s="302"/>
      <c r="H42" s="303">
        <f>SUM(H41:H41)</f>
        <v>0</v>
      </c>
      <c r="I42" s="136"/>
    </row>
    <row r="43" spans="1:14" ht="20.100000000000001" customHeight="1" thickBot="1">
      <c r="A43" s="136"/>
      <c r="B43" s="1113" t="s">
        <v>347</v>
      </c>
      <c r="C43" s="1114"/>
      <c r="D43" s="298">
        <f>SUM(D21+D38+D42)</f>
        <v>118195530</v>
      </c>
      <c r="E43" s="298">
        <f>SUM(E21+E38+E42)</f>
        <v>52200000</v>
      </c>
      <c r="F43" s="298">
        <f>SUM(F21+F38+F42)</f>
        <v>8366666.6600000001</v>
      </c>
      <c r="G43" s="298">
        <f>SUM(G21+G38+G42)</f>
        <v>62916666</v>
      </c>
      <c r="H43" s="298">
        <f>SUM(H21+H38+H42)</f>
        <v>78450000</v>
      </c>
      <c r="I43" s="136"/>
    </row>
    <row r="44" spans="1:14" ht="15.75">
      <c r="B44" s="193"/>
      <c r="D44" s="292"/>
      <c r="E44" s="293"/>
      <c r="F44" s="293"/>
      <c r="G44" s="293"/>
    </row>
    <row r="45" spans="1:14" ht="15.75">
      <c r="B45" s="294"/>
      <c r="C45" s="295"/>
      <c r="D45" s="292"/>
      <c r="E45" s="293"/>
      <c r="F45" s="293"/>
      <c r="G45" s="293"/>
    </row>
    <row r="46" spans="1:14" ht="15.75">
      <c r="B46" s="115"/>
    </row>
  </sheetData>
  <mergeCells count="11">
    <mergeCell ref="G6:G7"/>
    <mergeCell ref="C8:H8"/>
    <mergeCell ref="B43:C43"/>
    <mergeCell ref="B3:H3"/>
    <mergeCell ref="B6:B7"/>
    <mergeCell ref="C6:C7"/>
    <mergeCell ref="D6:D7"/>
    <mergeCell ref="E6:E7"/>
    <mergeCell ref="F6:F7"/>
    <mergeCell ref="H6:H7"/>
    <mergeCell ref="C22:H22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0">
    <tabColor theme="6" tint="0.59999389629810485"/>
  </sheetPr>
  <dimension ref="A1:IV44"/>
  <sheetViews>
    <sheetView showGridLines="0" zoomScale="85" zoomScaleNormal="85" workbookViewId="0">
      <selection activeCell="M24" sqref="M24"/>
    </sheetView>
  </sheetViews>
  <sheetFormatPr defaultRowHeight="14.25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5" t="s">
        <v>754</v>
      </c>
    </row>
    <row r="2" spans="2:16" s="6" customFormat="1" ht="15"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2:16" s="6" customFormat="1" ht="18">
      <c r="B3" s="1143" t="s">
        <v>384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</row>
    <row r="4" spans="2:16" s="6" customFormat="1" ht="15" customHeight="1">
      <c r="B4" s="304"/>
      <c r="C4" s="143"/>
      <c r="D4" s="305"/>
      <c r="E4" s="305"/>
      <c r="F4" s="305"/>
      <c r="G4" s="305"/>
      <c r="H4" s="304"/>
      <c r="I4" s="304"/>
      <c r="J4" s="304"/>
      <c r="K4" s="304"/>
      <c r="L4" s="304"/>
      <c r="M4" s="304"/>
      <c r="N4" s="304"/>
      <c r="O4" s="304"/>
    </row>
    <row r="5" spans="2:16" s="6" customFormat="1" ht="16.5" thickBot="1"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6"/>
      <c r="O5" s="328" t="s">
        <v>197</v>
      </c>
    </row>
    <row r="6" spans="2:16" s="6" customFormat="1" ht="32.25" customHeight="1" thickBot="1">
      <c r="B6" s="1144" t="s">
        <v>2</v>
      </c>
      <c r="C6" s="1146" t="s">
        <v>385</v>
      </c>
      <c r="D6" s="1146" t="s">
        <v>71</v>
      </c>
      <c r="E6" s="1146" t="s">
        <v>72</v>
      </c>
      <c r="F6" s="1146" t="s">
        <v>73</v>
      </c>
      <c r="G6" s="1146" t="s">
        <v>889</v>
      </c>
      <c r="H6" s="1148" t="s">
        <v>249</v>
      </c>
      <c r="I6" s="1146" t="s">
        <v>250</v>
      </c>
      <c r="J6" s="1150" t="s">
        <v>823</v>
      </c>
      <c r="K6" s="1151"/>
      <c r="L6" s="1151"/>
      <c r="M6" s="1152"/>
      <c r="N6" s="1146" t="s">
        <v>887</v>
      </c>
      <c r="O6" s="1153" t="s">
        <v>888</v>
      </c>
    </row>
    <row r="7" spans="2:16" s="6" customFormat="1" ht="62.25" customHeight="1" thickBot="1">
      <c r="B7" s="1145"/>
      <c r="C7" s="1147"/>
      <c r="D7" s="1147"/>
      <c r="E7" s="1147"/>
      <c r="F7" s="1147"/>
      <c r="G7" s="1147"/>
      <c r="H7" s="1149"/>
      <c r="I7" s="1147"/>
      <c r="J7" s="327" t="s">
        <v>844</v>
      </c>
      <c r="K7" s="327" t="s">
        <v>833</v>
      </c>
      <c r="L7" s="327" t="s">
        <v>834</v>
      </c>
      <c r="M7" s="327" t="s">
        <v>839</v>
      </c>
      <c r="N7" s="1147"/>
      <c r="O7" s="1154"/>
    </row>
    <row r="8" spans="2:16" ht="17.100000000000001" customHeight="1">
      <c r="B8" s="1123">
        <v>1</v>
      </c>
      <c r="C8" s="1134" t="s">
        <v>999</v>
      </c>
      <c r="D8" s="1137">
        <v>2025</v>
      </c>
      <c r="E8" s="1137">
        <v>2025</v>
      </c>
      <c r="F8" s="1140">
        <v>1200</v>
      </c>
      <c r="G8" s="1131"/>
      <c r="H8" s="307" t="s">
        <v>67</v>
      </c>
      <c r="I8" s="797">
        <v>1200</v>
      </c>
      <c r="J8" s="798"/>
      <c r="K8" s="798">
        <v>1200</v>
      </c>
      <c r="L8" s="798"/>
      <c r="M8" s="798"/>
      <c r="N8" s="798"/>
      <c r="O8" s="308"/>
    </row>
    <row r="9" spans="2:16" ht="17.100000000000001" customHeight="1">
      <c r="B9" s="1124"/>
      <c r="C9" s="1135"/>
      <c r="D9" s="1138"/>
      <c r="E9" s="1138"/>
      <c r="F9" s="1141"/>
      <c r="G9" s="1132"/>
      <c r="H9" s="309" t="s">
        <v>68</v>
      </c>
      <c r="I9" s="799"/>
      <c r="J9" s="800"/>
      <c r="K9" s="800"/>
      <c r="L9" s="800"/>
      <c r="M9" s="800"/>
      <c r="N9" s="800"/>
      <c r="O9" s="310"/>
    </row>
    <row r="10" spans="2:16" ht="17.100000000000001" customHeight="1">
      <c r="B10" s="1124"/>
      <c r="C10" s="1135"/>
      <c r="D10" s="1138"/>
      <c r="E10" s="1138"/>
      <c r="F10" s="1141"/>
      <c r="G10" s="1132"/>
      <c r="H10" s="309" t="s">
        <v>354</v>
      </c>
      <c r="I10" s="799"/>
      <c r="J10" s="800"/>
      <c r="K10" s="800"/>
      <c r="L10" s="800"/>
      <c r="M10" s="800"/>
      <c r="N10" s="800"/>
      <c r="O10" s="310"/>
    </row>
    <row r="11" spans="2:16" ht="17.100000000000001" customHeight="1" thickBot="1">
      <c r="B11" s="1124"/>
      <c r="C11" s="1135"/>
      <c r="D11" s="1138"/>
      <c r="E11" s="1138"/>
      <c r="F11" s="1141"/>
      <c r="G11" s="1132"/>
      <c r="H11" s="311" t="s">
        <v>23</v>
      </c>
      <c r="I11" s="801"/>
      <c r="J11" s="802"/>
      <c r="K11" s="802"/>
      <c r="L11" s="802"/>
      <c r="M11" s="802"/>
      <c r="N11" s="802"/>
      <c r="O11" s="312"/>
      <c r="P11" s="13"/>
    </row>
    <row r="12" spans="2:16" ht="17.100000000000001" customHeight="1" thickBot="1">
      <c r="B12" s="1125"/>
      <c r="C12" s="1136"/>
      <c r="D12" s="1139"/>
      <c r="E12" s="1139"/>
      <c r="F12" s="1142"/>
      <c r="G12" s="1133"/>
      <c r="H12" s="329" t="s">
        <v>248</v>
      </c>
      <c r="I12" s="803">
        <v>1200</v>
      </c>
      <c r="J12" s="804"/>
      <c r="K12" s="804">
        <v>1200</v>
      </c>
      <c r="L12" s="804"/>
      <c r="M12" s="804"/>
      <c r="N12" s="804"/>
      <c r="O12" s="330"/>
      <c r="P12" s="13"/>
    </row>
    <row r="13" spans="2:16" ht="17.100000000000001" customHeight="1">
      <c r="B13" s="1123">
        <v>2</v>
      </c>
      <c r="C13" s="1134" t="s">
        <v>1000</v>
      </c>
      <c r="D13" s="1137">
        <v>2025</v>
      </c>
      <c r="E13" s="1137">
        <v>2025</v>
      </c>
      <c r="F13" s="1140">
        <v>1000</v>
      </c>
      <c r="G13" s="1131"/>
      <c r="H13" s="314" t="s">
        <v>67</v>
      </c>
      <c r="I13" s="805">
        <v>500</v>
      </c>
      <c r="J13" s="806"/>
      <c r="K13" s="806">
        <v>500</v>
      </c>
      <c r="L13" s="806"/>
      <c r="M13" s="806"/>
      <c r="N13" s="806"/>
      <c r="O13" s="315"/>
    </row>
    <row r="14" spans="2:16" ht="17.100000000000001" customHeight="1">
      <c r="B14" s="1124"/>
      <c r="C14" s="1135"/>
      <c r="D14" s="1138"/>
      <c r="E14" s="1138"/>
      <c r="F14" s="1141"/>
      <c r="G14" s="1132"/>
      <c r="H14" s="309" t="s">
        <v>68</v>
      </c>
      <c r="I14" s="799"/>
      <c r="J14" s="800"/>
      <c r="K14" s="800"/>
      <c r="L14" s="800"/>
      <c r="M14" s="800"/>
      <c r="N14" s="800"/>
      <c r="O14" s="310"/>
    </row>
    <row r="15" spans="2:16" ht="17.100000000000001" customHeight="1">
      <c r="B15" s="1124"/>
      <c r="C15" s="1135"/>
      <c r="D15" s="1138"/>
      <c r="E15" s="1138"/>
      <c r="F15" s="1141"/>
      <c r="G15" s="1132"/>
      <c r="H15" s="309" t="s">
        <v>354</v>
      </c>
      <c r="I15" s="799">
        <v>500</v>
      </c>
      <c r="J15" s="800"/>
      <c r="K15" s="800">
        <v>500</v>
      </c>
      <c r="L15" s="800"/>
      <c r="M15" s="800"/>
      <c r="N15" s="800"/>
      <c r="O15" s="310"/>
    </row>
    <row r="16" spans="2:16" ht="17.100000000000001" customHeight="1" thickBot="1">
      <c r="B16" s="1124"/>
      <c r="C16" s="1135"/>
      <c r="D16" s="1138"/>
      <c r="E16" s="1138"/>
      <c r="F16" s="1141"/>
      <c r="G16" s="1132"/>
      <c r="H16" s="311" t="s">
        <v>23</v>
      </c>
      <c r="I16" s="801"/>
      <c r="J16" s="802"/>
      <c r="K16" s="802"/>
      <c r="L16" s="802"/>
      <c r="M16" s="802"/>
      <c r="N16" s="802"/>
      <c r="O16" s="312"/>
    </row>
    <row r="17" spans="1:256" ht="17.100000000000001" customHeight="1" thickBot="1">
      <c r="B17" s="1125"/>
      <c r="C17" s="1136"/>
      <c r="D17" s="1139"/>
      <c r="E17" s="1139"/>
      <c r="F17" s="1142"/>
      <c r="G17" s="1133"/>
      <c r="H17" s="329" t="s">
        <v>248</v>
      </c>
      <c r="I17" s="807">
        <v>1000</v>
      </c>
      <c r="J17" s="808"/>
      <c r="K17" s="808">
        <v>1000</v>
      </c>
      <c r="L17" s="804"/>
      <c r="M17" s="804"/>
      <c r="N17" s="804"/>
      <c r="O17" s="330"/>
      <c r="P17" s="13"/>
    </row>
    <row r="18" spans="1:256" ht="17.100000000000001" customHeight="1">
      <c r="B18" s="1123">
        <v>3</v>
      </c>
      <c r="C18" s="1134" t="s">
        <v>1001</v>
      </c>
      <c r="D18" s="1137">
        <v>2025</v>
      </c>
      <c r="E18" s="1137">
        <v>2029</v>
      </c>
      <c r="F18" s="1140">
        <v>6000</v>
      </c>
      <c r="G18" s="1131"/>
      <c r="H18" s="307" t="s">
        <v>67</v>
      </c>
      <c r="I18" s="797"/>
      <c r="J18" s="798"/>
      <c r="K18" s="798"/>
      <c r="L18" s="798"/>
      <c r="M18" s="798"/>
      <c r="N18" s="798"/>
      <c r="O18" s="308"/>
    </row>
    <row r="19" spans="1:256" ht="17.100000000000001" customHeight="1">
      <c r="B19" s="1124"/>
      <c r="C19" s="1135"/>
      <c r="D19" s="1138"/>
      <c r="E19" s="1138"/>
      <c r="F19" s="1141"/>
      <c r="G19" s="1132"/>
      <c r="H19" s="309" t="s">
        <v>68</v>
      </c>
      <c r="I19" s="799"/>
      <c r="J19" s="800"/>
      <c r="K19" s="800"/>
      <c r="L19" s="800"/>
      <c r="M19" s="800"/>
      <c r="N19" s="800"/>
      <c r="O19" s="310"/>
    </row>
    <row r="20" spans="1:256" ht="17.100000000000001" customHeight="1">
      <c r="B20" s="1124"/>
      <c r="C20" s="1135"/>
      <c r="D20" s="1138"/>
      <c r="E20" s="1138"/>
      <c r="F20" s="1141"/>
      <c r="G20" s="1132"/>
      <c r="H20" s="309" t="s">
        <v>354</v>
      </c>
      <c r="I20" s="799">
        <v>6000</v>
      </c>
      <c r="J20" s="800"/>
      <c r="K20" s="800"/>
      <c r="L20" s="800">
        <v>6000</v>
      </c>
      <c r="M20" s="800"/>
      <c r="N20" s="800"/>
      <c r="O20" s="310"/>
    </row>
    <row r="21" spans="1:256" ht="17.100000000000001" customHeight="1" thickBot="1">
      <c r="B21" s="1124"/>
      <c r="C21" s="1135"/>
      <c r="D21" s="1138"/>
      <c r="E21" s="1138"/>
      <c r="F21" s="1141"/>
      <c r="G21" s="1132"/>
      <c r="H21" s="316" t="s">
        <v>23</v>
      </c>
      <c r="I21" s="809"/>
      <c r="J21" s="810"/>
      <c r="K21" s="810"/>
      <c r="L21" s="810"/>
      <c r="M21" s="810"/>
      <c r="N21" s="810"/>
      <c r="O21" s="313"/>
    </row>
    <row r="22" spans="1:256" ht="17.100000000000001" customHeight="1" thickBot="1">
      <c r="B22" s="1125"/>
      <c r="C22" s="1136"/>
      <c r="D22" s="1139"/>
      <c r="E22" s="1139"/>
      <c r="F22" s="1142"/>
      <c r="G22" s="1133"/>
      <c r="H22" s="329" t="s">
        <v>248</v>
      </c>
      <c r="I22" s="807">
        <v>6000</v>
      </c>
      <c r="J22" s="808"/>
      <c r="K22" s="808"/>
      <c r="L22" s="804">
        <v>6000</v>
      </c>
      <c r="M22" s="804"/>
      <c r="N22" s="804"/>
      <c r="O22" s="330"/>
      <c r="P22" s="13"/>
    </row>
    <row r="23" spans="1:256" ht="17.100000000000001" customHeight="1">
      <c r="B23" s="1123">
        <v>4</v>
      </c>
      <c r="C23" s="1126" t="s">
        <v>1002</v>
      </c>
      <c r="D23" s="1127">
        <v>2025</v>
      </c>
      <c r="E23" s="1127">
        <v>2030</v>
      </c>
      <c r="F23" s="1129">
        <v>25200</v>
      </c>
      <c r="G23" s="1130"/>
      <c r="H23" s="314" t="s">
        <v>67</v>
      </c>
      <c r="I23" s="811"/>
      <c r="J23" s="811"/>
      <c r="K23" s="811"/>
      <c r="L23" s="811"/>
      <c r="M23" s="811"/>
      <c r="N23" s="811"/>
      <c r="O23" s="315"/>
    </row>
    <row r="24" spans="1:256" ht="17.100000000000001" customHeight="1">
      <c r="B24" s="1124"/>
      <c r="C24" s="1126"/>
      <c r="D24" s="1127"/>
      <c r="E24" s="1127"/>
      <c r="F24" s="1129"/>
      <c r="G24" s="1130"/>
      <c r="H24" s="309" t="s">
        <v>68</v>
      </c>
      <c r="I24" s="811"/>
      <c r="J24" s="811"/>
      <c r="K24" s="811"/>
      <c r="L24" s="811"/>
      <c r="M24" s="811"/>
      <c r="N24" s="811"/>
      <c r="O24" s="310"/>
    </row>
    <row r="25" spans="1:256" ht="17.100000000000001" customHeight="1">
      <c r="B25" s="1124"/>
      <c r="C25" s="1126"/>
      <c r="D25" s="1127"/>
      <c r="E25" s="1127"/>
      <c r="F25" s="1129"/>
      <c r="G25" s="1130"/>
      <c r="H25" s="317" t="s">
        <v>354</v>
      </c>
      <c r="I25" s="860">
        <v>25200</v>
      </c>
      <c r="J25" s="860"/>
      <c r="K25" s="860"/>
      <c r="L25" s="860">
        <v>25200</v>
      </c>
      <c r="M25" s="811"/>
      <c r="N25" s="811"/>
      <c r="O25" s="318"/>
    </row>
    <row r="26" spans="1:256" ht="17.100000000000001" customHeight="1" thickBot="1">
      <c r="B26" s="1124"/>
      <c r="C26" s="1126"/>
      <c r="D26" s="1127"/>
      <c r="E26" s="1127"/>
      <c r="F26" s="1129"/>
      <c r="G26" s="1130"/>
      <c r="H26" s="311" t="s">
        <v>23</v>
      </c>
      <c r="I26" s="860"/>
      <c r="J26" s="860"/>
      <c r="K26" s="860"/>
      <c r="L26" s="860"/>
      <c r="M26" s="811"/>
      <c r="N26" s="811"/>
      <c r="O26" s="312"/>
      <c r="P26" s="13"/>
    </row>
    <row r="27" spans="1:256" ht="17.100000000000001" customHeight="1" thickBot="1">
      <c r="B27" s="1125"/>
      <c r="C27" s="1126"/>
      <c r="D27" s="1127"/>
      <c r="E27" s="1127"/>
      <c r="F27" s="1129"/>
      <c r="G27" s="1130"/>
      <c r="H27" s="329" t="s">
        <v>248</v>
      </c>
      <c r="I27" s="861">
        <v>25200</v>
      </c>
      <c r="J27" s="861"/>
      <c r="K27" s="861"/>
      <c r="L27" s="861">
        <v>25200</v>
      </c>
      <c r="M27" s="812"/>
      <c r="N27" s="812"/>
      <c r="O27" s="330"/>
      <c r="P27" s="13"/>
    </row>
    <row r="28" spans="1:256" ht="17.100000000000001" customHeight="1" thickBot="1">
      <c r="A28" s="14"/>
      <c r="B28" s="1123">
        <v>5</v>
      </c>
      <c r="C28" s="1126" t="s">
        <v>1003</v>
      </c>
      <c r="D28" s="1127">
        <v>2025</v>
      </c>
      <c r="E28" s="1127">
        <v>2030</v>
      </c>
      <c r="F28" s="1129">
        <v>25200</v>
      </c>
      <c r="G28" s="1128"/>
      <c r="H28" s="307" t="s">
        <v>67</v>
      </c>
      <c r="I28" s="860"/>
      <c r="J28" s="860"/>
      <c r="K28" s="860"/>
      <c r="L28" s="860"/>
      <c r="M28" s="811"/>
      <c r="N28" s="811"/>
      <c r="O28" s="308"/>
    </row>
    <row r="29" spans="1:256" ht="17.100000000000001" customHeight="1" thickBot="1">
      <c r="A29" s="14"/>
      <c r="B29" s="1124"/>
      <c r="C29" s="1126"/>
      <c r="D29" s="1127"/>
      <c r="E29" s="1127"/>
      <c r="F29" s="1129"/>
      <c r="G29" s="1128"/>
      <c r="H29" s="309" t="s">
        <v>68</v>
      </c>
      <c r="I29" s="860">
        <v>25200</v>
      </c>
      <c r="J29" s="860">
        <v>25200</v>
      </c>
      <c r="K29" s="860"/>
      <c r="L29" s="860"/>
      <c r="M29" s="811"/>
      <c r="N29" s="811"/>
      <c r="O29" s="310"/>
    </row>
    <row r="30" spans="1:256" ht="17.100000000000001" customHeight="1" thickBot="1">
      <c r="A30" s="14"/>
      <c r="B30" s="1124"/>
      <c r="C30" s="1126"/>
      <c r="D30" s="1127"/>
      <c r="E30" s="1127"/>
      <c r="F30" s="1129"/>
      <c r="G30" s="1128"/>
      <c r="H30" s="309" t="s">
        <v>354</v>
      </c>
      <c r="I30" s="860"/>
      <c r="J30" s="860"/>
      <c r="K30" s="860"/>
      <c r="L30" s="860"/>
      <c r="M30" s="811"/>
      <c r="N30" s="811"/>
      <c r="O30" s="310"/>
    </row>
    <row r="31" spans="1:256" ht="17.100000000000001" customHeight="1" thickBot="1">
      <c r="A31" s="14"/>
      <c r="B31" s="1124"/>
      <c r="C31" s="1126"/>
      <c r="D31" s="1127"/>
      <c r="E31" s="1127"/>
      <c r="F31" s="1129"/>
      <c r="G31" s="1128"/>
      <c r="H31" s="319" t="s">
        <v>23</v>
      </c>
      <c r="I31" s="860"/>
      <c r="J31" s="860"/>
      <c r="K31" s="860"/>
      <c r="L31" s="860"/>
      <c r="M31" s="811"/>
      <c r="N31" s="811"/>
      <c r="O31" s="312"/>
    </row>
    <row r="32" spans="1:256" s="100" customFormat="1" ht="17.100000000000001" customHeight="1" thickBot="1">
      <c r="A32" s="14"/>
      <c r="B32" s="1125"/>
      <c r="C32" s="1126"/>
      <c r="D32" s="1127"/>
      <c r="E32" s="1127"/>
      <c r="F32" s="1129"/>
      <c r="G32" s="1128"/>
      <c r="H32" s="331" t="s">
        <v>248</v>
      </c>
      <c r="I32" s="861">
        <v>25200</v>
      </c>
      <c r="J32" s="861">
        <v>25200</v>
      </c>
      <c r="K32" s="861"/>
      <c r="L32" s="861"/>
      <c r="M32" s="812"/>
      <c r="N32" s="812"/>
      <c r="O32" s="332"/>
      <c r="P32" s="13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100" customFormat="1" ht="38.25" customHeight="1" thickBot="1">
      <c r="A33" s="14"/>
      <c r="B33" s="1122" t="s">
        <v>386</v>
      </c>
      <c r="C33" s="1122"/>
      <c r="D33" s="1122"/>
      <c r="E33" s="1122"/>
      <c r="F33" s="323">
        <f>SUM(F8:F32)</f>
        <v>58600</v>
      </c>
      <c r="G33" s="324"/>
      <c r="H33" s="320"/>
      <c r="I33" s="325">
        <f>SUM(I12+I17+I22+I27+I32)</f>
        <v>58600</v>
      </c>
      <c r="J33" s="325">
        <v>25200</v>
      </c>
      <c r="K33" s="325">
        <v>2200</v>
      </c>
      <c r="L33" s="325">
        <v>31200</v>
      </c>
      <c r="M33" s="325"/>
      <c r="N33" s="325"/>
      <c r="O33" s="32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100" customFormat="1" ht="24.95" customHeight="1">
      <c r="A34" s="5"/>
      <c r="B34" s="321"/>
      <c r="C34" s="321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100" customFormat="1" ht="24.9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00" customFormat="1" ht="24.9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00" customFormat="1" ht="24.9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100" customFormat="1" ht="24.9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00" customFormat="1" ht="24.9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00" customFormat="1" ht="24.9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00" customFormat="1" ht="24.9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/>
    <row r="43" spans="1:256" ht="20.100000000000001" customHeight="1"/>
    <row r="44" spans="1:256" ht="20.100000000000001" customHeight="1"/>
  </sheetData>
  <mergeCells count="43"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28:G32"/>
    <mergeCell ref="B23:B27"/>
    <mergeCell ref="C23:C27"/>
    <mergeCell ref="D23:D27"/>
    <mergeCell ref="E23:E27"/>
    <mergeCell ref="F23:F27"/>
    <mergeCell ref="G23:G27"/>
    <mergeCell ref="F28:F32"/>
    <mergeCell ref="B33:E33"/>
    <mergeCell ref="B28:B32"/>
    <mergeCell ref="C28:C32"/>
    <mergeCell ref="D28:D32"/>
    <mergeCell ref="E28:E32"/>
  </mergeCells>
  <phoneticPr fontId="3" type="noConversion"/>
  <conditionalFormatting sqref="N8:N32">
    <cfRule type="expression" dxfId="5" priority="3" stopIfTrue="1">
      <formula>#REF!&gt;0</formula>
    </cfRule>
  </conditionalFormatting>
  <conditionalFormatting sqref="O8:O32">
    <cfRule type="expression" dxfId="4" priority="36" stopIfTrue="1">
      <formula>#REF!&gt;0</formula>
    </cfRule>
  </conditionalFormatting>
  <conditionalFormatting sqref="O8:O32">
    <cfRule type="expression" dxfId="3" priority="37" stopIfTrue="1">
      <formula>#REF!&gt;0</formula>
    </cfRule>
  </conditionalFormatting>
  <conditionalFormatting sqref="N8:N32">
    <cfRule type="expression" dxfId="2" priority="38" stopIfTrue="1">
      <formula>#REF!&gt;0</formula>
    </cfRule>
  </conditionalFormatting>
  <conditionalFormatting sqref="N8:N22">
    <cfRule type="expression" dxfId="1" priority="2" stopIfTrue="1">
      <formula>#REF!&gt;0</formula>
    </cfRule>
  </conditionalFormatting>
  <conditionalFormatting sqref="N8:N22">
    <cfRule type="expression" dxfId="0" priority="1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>
    <tabColor theme="6" tint="0.59999389629810485"/>
    <pageSetUpPr fitToPage="1"/>
  </sheetPr>
  <dimension ref="B1:R15"/>
  <sheetViews>
    <sheetView showGridLines="0" zoomScale="85" zoomScaleNormal="85" workbookViewId="0">
      <selection activeCell="E14" sqref="E14"/>
    </sheetView>
  </sheetViews>
  <sheetFormatPr defaultRowHeight="15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49" customFormat="1" ht="27.75" customHeight="1">
      <c r="I1" s="49" t="s">
        <v>755</v>
      </c>
    </row>
    <row r="2" spans="2:18" ht="15.75"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2:18" ht="18">
      <c r="B3" s="1143" t="s">
        <v>25</v>
      </c>
      <c r="C3" s="1143"/>
      <c r="D3" s="1143"/>
      <c r="E3" s="1143"/>
      <c r="F3" s="1143"/>
      <c r="G3" s="1143"/>
      <c r="H3" s="1143"/>
      <c r="I3" s="1143"/>
      <c r="J3" s="333"/>
      <c r="K3" s="333"/>
      <c r="L3" s="333"/>
      <c r="M3" s="333"/>
      <c r="N3" s="333"/>
      <c r="O3" s="333"/>
      <c r="P3" s="333"/>
    </row>
    <row r="4" spans="2:18" ht="15.75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2:18" ht="16.5" thickBot="1">
      <c r="C5" s="68"/>
      <c r="D5" s="68"/>
      <c r="E5" s="68"/>
      <c r="I5" s="349" t="s">
        <v>46</v>
      </c>
      <c r="K5" s="68"/>
      <c r="L5" s="68"/>
      <c r="M5" s="68"/>
      <c r="N5" s="68"/>
      <c r="O5" s="68"/>
      <c r="P5" s="68"/>
    </row>
    <row r="6" spans="2:18" s="59" customFormat="1" ht="32.25" customHeight="1">
      <c r="B6" s="1155" t="s">
        <v>2</v>
      </c>
      <c r="C6" s="1157" t="s">
        <v>26</v>
      </c>
      <c r="D6" s="345" t="s">
        <v>387</v>
      </c>
      <c r="E6" s="346" t="s">
        <v>393</v>
      </c>
      <c r="F6" s="1159" t="s">
        <v>844</v>
      </c>
      <c r="G6" s="1146" t="s">
        <v>833</v>
      </c>
      <c r="H6" s="1146" t="s">
        <v>834</v>
      </c>
      <c r="I6" s="1153" t="s">
        <v>839</v>
      </c>
      <c r="J6" s="76"/>
      <c r="K6" s="76"/>
      <c r="L6" s="76"/>
      <c r="M6" s="76"/>
      <c r="N6" s="76"/>
      <c r="O6" s="2"/>
      <c r="P6" s="28"/>
      <c r="Q6" s="28"/>
      <c r="R6" s="28"/>
    </row>
    <row r="7" spans="2:18" s="59" customFormat="1" ht="26.25" customHeight="1" thickBot="1">
      <c r="B7" s="1156"/>
      <c r="C7" s="1158"/>
      <c r="D7" s="347" t="s">
        <v>791</v>
      </c>
      <c r="E7" s="348" t="s">
        <v>791</v>
      </c>
      <c r="F7" s="1160"/>
      <c r="G7" s="1147"/>
      <c r="H7" s="1147"/>
      <c r="I7" s="1154"/>
      <c r="J7" s="28"/>
      <c r="K7" s="28"/>
      <c r="L7" s="28"/>
      <c r="M7" s="28"/>
      <c r="N7" s="28"/>
      <c r="O7" s="28"/>
      <c r="P7" s="28"/>
      <c r="Q7" s="28"/>
      <c r="R7" s="28"/>
    </row>
    <row r="8" spans="2:18" s="171" customFormat="1" ht="33" customHeight="1">
      <c r="B8" s="334" t="s">
        <v>83</v>
      </c>
      <c r="C8" s="342" t="s">
        <v>27</v>
      </c>
      <c r="D8" s="174"/>
      <c r="E8" s="335"/>
      <c r="F8" s="174"/>
      <c r="G8" s="103"/>
      <c r="H8" s="103"/>
      <c r="I8" s="106"/>
      <c r="J8" s="130"/>
      <c r="K8" s="130"/>
      <c r="L8" s="130"/>
      <c r="M8" s="130"/>
      <c r="N8" s="130"/>
      <c r="O8" s="130"/>
      <c r="P8" s="130"/>
      <c r="Q8" s="130"/>
      <c r="R8" s="130"/>
    </row>
    <row r="9" spans="2:18" s="171" customFormat="1" ht="33" customHeight="1">
      <c r="B9" s="336" t="s">
        <v>84</v>
      </c>
      <c r="C9" s="343" t="s">
        <v>28</v>
      </c>
      <c r="D9" s="188"/>
      <c r="E9" s="337"/>
      <c r="F9" s="102"/>
      <c r="G9" s="83"/>
      <c r="H9" s="83"/>
      <c r="I9" s="84"/>
      <c r="J9" s="130"/>
      <c r="K9" s="130"/>
      <c r="L9" s="130"/>
      <c r="M9" s="130"/>
      <c r="N9" s="130"/>
      <c r="O9" s="130"/>
      <c r="P9" s="130"/>
      <c r="Q9" s="130"/>
      <c r="R9" s="130"/>
    </row>
    <row r="10" spans="2:18" s="171" customFormat="1" ht="33" customHeight="1">
      <c r="B10" s="336" t="s">
        <v>85</v>
      </c>
      <c r="C10" s="343" t="s">
        <v>29</v>
      </c>
      <c r="D10" s="102"/>
      <c r="E10" s="338"/>
      <c r="F10" s="102"/>
      <c r="G10" s="83"/>
      <c r="H10" s="83"/>
      <c r="I10" s="84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2:18" s="171" customFormat="1" ht="33" customHeight="1">
      <c r="B11" s="336" t="s">
        <v>86</v>
      </c>
      <c r="C11" s="343" t="s">
        <v>30</v>
      </c>
      <c r="D11" s="102"/>
      <c r="E11" s="338"/>
      <c r="F11" s="102"/>
      <c r="G11" s="83"/>
      <c r="H11" s="83"/>
      <c r="I11" s="84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2:18" s="171" customFormat="1" ht="33" customHeight="1">
      <c r="B12" s="336" t="s">
        <v>87</v>
      </c>
      <c r="C12" s="343" t="s">
        <v>65</v>
      </c>
      <c r="D12" s="83">
        <v>970000</v>
      </c>
      <c r="E12" s="338">
        <v>720000</v>
      </c>
      <c r="F12" s="102">
        <v>242500</v>
      </c>
      <c r="G12" s="83">
        <v>485000</v>
      </c>
      <c r="H12" s="83">
        <v>727500</v>
      </c>
      <c r="I12" s="83">
        <v>970000</v>
      </c>
      <c r="J12" s="130"/>
      <c r="K12" s="130"/>
      <c r="L12" s="130"/>
      <c r="M12" s="130"/>
      <c r="N12" s="130"/>
      <c r="O12" s="130"/>
      <c r="P12" s="130"/>
      <c r="Q12" s="130"/>
      <c r="R12" s="130"/>
    </row>
    <row r="13" spans="2:18" s="171" customFormat="1" ht="33" customHeight="1">
      <c r="B13" s="336" t="s">
        <v>88</v>
      </c>
      <c r="C13" s="343" t="s">
        <v>31</v>
      </c>
      <c r="D13" s="83">
        <v>1190000</v>
      </c>
      <c r="E13" s="338">
        <v>215000</v>
      </c>
      <c r="F13" s="102">
        <v>297500</v>
      </c>
      <c r="G13" s="83">
        <v>595000</v>
      </c>
      <c r="H13" s="83">
        <v>892500</v>
      </c>
      <c r="I13" s="83">
        <v>1190000</v>
      </c>
      <c r="J13" s="130"/>
      <c r="K13" s="130"/>
      <c r="L13" s="130"/>
      <c r="M13" s="130"/>
      <c r="N13" s="130"/>
      <c r="O13" s="130"/>
      <c r="P13" s="130"/>
      <c r="Q13" s="130"/>
      <c r="R13" s="130"/>
    </row>
    <row r="14" spans="2:18" s="171" customFormat="1" ht="33" customHeight="1" thickBot="1">
      <c r="B14" s="339" t="s">
        <v>89</v>
      </c>
      <c r="C14" s="344" t="s">
        <v>23</v>
      </c>
      <c r="D14" s="340"/>
      <c r="E14" s="341"/>
      <c r="F14" s="138"/>
      <c r="G14" s="85"/>
      <c r="H14" s="85"/>
      <c r="I14" s="86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2:18">
      <c r="B15" s="193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67"/>
  <sheetViews>
    <sheetView showGridLines="0" workbookViewId="0">
      <selection activeCell="E8" sqref="E8"/>
    </sheetView>
  </sheetViews>
  <sheetFormatPr defaultRowHeight="15.75"/>
  <cols>
    <col min="1" max="1" width="3.42578125" style="50" customWidth="1"/>
    <col min="2" max="2" width="59.5703125" style="50" customWidth="1"/>
    <col min="3" max="3" width="12.5703125" style="50" customWidth="1"/>
    <col min="4" max="5" width="17.85546875" style="50" customWidth="1"/>
    <col min="6" max="16384" width="9.140625" style="50"/>
  </cols>
  <sheetData>
    <row r="1" spans="1:5">
      <c r="E1" s="61" t="s">
        <v>348</v>
      </c>
    </row>
    <row r="2" spans="1:5" s="4" customFormat="1" ht="21.75" customHeight="1">
      <c r="B2" s="884" t="s">
        <v>43</v>
      </c>
      <c r="C2" s="884"/>
      <c r="D2" s="884"/>
      <c r="E2" s="884"/>
    </row>
    <row r="3" spans="1:5" s="4" customFormat="1" ht="14.25" customHeight="1">
      <c r="B3" s="885" t="s">
        <v>802</v>
      </c>
      <c r="C3" s="885"/>
      <c r="D3" s="885"/>
      <c r="E3" s="885"/>
    </row>
    <row r="4" spans="1:5" ht="16.5" thickBot="1">
      <c r="E4" s="51" t="s">
        <v>197</v>
      </c>
    </row>
    <row r="5" spans="1:5" ht="39" customHeight="1">
      <c r="A5" s="56"/>
      <c r="B5" s="376" t="s">
        <v>663</v>
      </c>
      <c r="C5" s="377" t="s">
        <v>40</v>
      </c>
      <c r="D5" s="378" t="s">
        <v>817</v>
      </c>
      <c r="E5" s="379" t="s">
        <v>818</v>
      </c>
    </row>
    <row r="6" spans="1:5" ht="16.5" thickBot="1">
      <c r="A6" s="56"/>
      <c r="B6" s="47">
        <v>1</v>
      </c>
      <c r="C6" s="29">
        <v>2</v>
      </c>
      <c r="D6" s="74">
        <v>3</v>
      </c>
      <c r="E6" s="75">
        <v>4</v>
      </c>
    </row>
    <row r="7" spans="1:5" s="67" customFormat="1" ht="20.100000000000001" customHeight="1">
      <c r="A7" s="693"/>
      <c r="B7" s="694" t="s">
        <v>664</v>
      </c>
      <c r="C7" s="695"/>
      <c r="D7" s="696"/>
      <c r="E7" s="697"/>
    </row>
    <row r="8" spans="1:5" s="67" customFormat="1" ht="20.100000000000001" customHeight="1">
      <c r="A8" s="693"/>
      <c r="B8" s="698" t="s">
        <v>665</v>
      </c>
      <c r="C8" s="364">
        <v>3001</v>
      </c>
      <c r="D8" s="362">
        <f>SUM(D9:D12)</f>
        <v>341000</v>
      </c>
      <c r="E8" s="692">
        <f>SUM(E9:E12)</f>
        <v>235030</v>
      </c>
    </row>
    <row r="9" spans="1:5" s="67" customFormat="1" ht="20.100000000000001" customHeight="1">
      <c r="A9" s="693"/>
      <c r="B9" s="699" t="s">
        <v>666</v>
      </c>
      <c r="C9" s="16">
        <v>3002</v>
      </c>
      <c r="D9" s="88">
        <v>315000</v>
      </c>
      <c r="E9" s="703">
        <v>219000</v>
      </c>
    </row>
    <row r="10" spans="1:5" s="67" customFormat="1" ht="20.100000000000001" customHeight="1">
      <c r="A10" s="693"/>
      <c r="B10" s="699" t="s">
        <v>667</v>
      </c>
      <c r="C10" s="16">
        <v>3003</v>
      </c>
      <c r="D10" s="88"/>
      <c r="E10" s="703"/>
    </row>
    <row r="11" spans="1:5" s="67" customFormat="1" ht="20.100000000000001" customHeight="1">
      <c r="A11" s="693"/>
      <c r="B11" s="699" t="s">
        <v>668</v>
      </c>
      <c r="C11" s="16">
        <v>3004</v>
      </c>
      <c r="D11" s="88">
        <v>5000</v>
      </c>
      <c r="E11" s="703">
        <v>30</v>
      </c>
    </row>
    <row r="12" spans="1:5" s="67" customFormat="1" ht="20.100000000000001" customHeight="1">
      <c r="A12" s="693"/>
      <c r="B12" s="699" t="s">
        <v>766</v>
      </c>
      <c r="C12" s="16">
        <v>3005</v>
      </c>
      <c r="D12" s="88">
        <v>21000</v>
      </c>
      <c r="E12" s="703">
        <v>16000</v>
      </c>
    </row>
    <row r="13" spans="1:5" s="67" customFormat="1" ht="20.100000000000001" customHeight="1">
      <c r="A13" s="693"/>
      <c r="B13" s="698" t="s">
        <v>669</v>
      </c>
      <c r="C13" s="364">
        <v>3006</v>
      </c>
      <c r="D13" s="362">
        <f>SUM(D14:D20)</f>
        <v>331680</v>
      </c>
      <c r="E13" s="692">
        <f>SUM(E14:E20)</f>
        <v>211890</v>
      </c>
    </row>
    <row r="14" spans="1:5" s="67" customFormat="1" ht="20.100000000000001" customHeight="1">
      <c r="A14" s="693"/>
      <c r="B14" s="699" t="s">
        <v>670</v>
      </c>
      <c r="C14" s="16">
        <v>3007</v>
      </c>
      <c r="D14" s="88">
        <v>206000</v>
      </c>
      <c r="E14" s="703">
        <v>154000</v>
      </c>
    </row>
    <row r="15" spans="1:5" s="67" customFormat="1" ht="20.100000000000001" customHeight="1">
      <c r="A15" s="693"/>
      <c r="B15" s="699" t="s">
        <v>671</v>
      </c>
      <c r="C15" s="16">
        <v>3008</v>
      </c>
      <c r="D15" s="88"/>
      <c r="E15" s="703"/>
    </row>
    <row r="16" spans="1:5" s="67" customFormat="1" ht="20.100000000000001" customHeight="1">
      <c r="A16" s="693"/>
      <c r="B16" s="699" t="s">
        <v>672</v>
      </c>
      <c r="C16" s="16">
        <v>3009</v>
      </c>
      <c r="D16" s="88">
        <v>120800</v>
      </c>
      <c r="E16" s="703">
        <v>54800</v>
      </c>
    </row>
    <row r="17" spans="1:5" s="67" customFormat="1" ht="20.100000000000001" customHeight="1">
      <c r="A17" s="693"/>
      <c r="B17" s="699" t="s">
        <v>673</v>
      </c>
      <c r="C17" s="16">
        <v>3010</v>
      </c>
      <c r="D17" s="88">
        <v>1380</v>
      </c>
      <c r="E17" s="703">
        <v>180</v>
      </c>
    </row>
    <row r="18" spans="1:5" s="67" customFormat="1" ht="20.100000000000001" customHeight="1">
      <c r="A18" s="693"/>
      <c r="B18" s="699" t="s">
        <v>674</v>
      </c>
      <c r="C18" s="16">
        <v>3011</v>
      </c>
      <c r="D18" s="88"/>
      <c r="E18" s="703"/>
    </row>
    <row r="19" spans="1:5" s="67" customFormat="1" ht="20.100000000000001" customHeight="1">
      <c r="A19" s="693"/>
      <c r="B19" s="699" t="s">
        <v>675</v>
      </c>
      <c r="C19" s="16">
        <v>3012</v>
      </c>
      <c r="D19" s="88">
        <v>500</v>
      </c>
      <c r="E19" s="703">
        <v>610</v>
      </c>
    </row>
    <row r="20" spans="1:5" s="67" customFormat="1" ht="20.100000000000001" customHeight="1">
      <c r="A20" s="693"/>
      <c r="B20" s="699" t="s">
        <v>676</v>
      </c>
      <c r="C20" s="16">
        <v>3013</v>
      </c>
      <c r="D20" s="88">
        <v>3000</v>
      </c>
      <c r="E20" s="703">
        <v>2300</v>
      </c>
    </row>
    <row r="21" spans="1:5" s="67" customFormat="1" ht="20.100000000000001" customHeight="1">
      <c r="A21" s="693"/>
      <c r="B21" s="699" t="s">
        <v>764</v>
      </c>
      <c r="C21" s="16">
        <v>3014</v>
      </c>
      <c r="D21" s="88"/>
      <c r="E21" s="703"/>
    </row>
    <row r="22" spans="1:5" s="67" customFormat="1" ht="20.100000000000001" customHeight="1">
      <c r="A22" s="693"/>
      <c r="B22" s="699" t="s">
        <v>677</v>
      </c>
      <c r="C22" s="16">
        <v>3015</v>
      </c>
      <c r="D22" s="88">
        <f>SUM(D8-D13)</f>
        <v>9320</v>
      </c>
      <c r="E22" s="691">
        <f>SUM(E8-E13)</f>
        <v>23140</v>
      </c>
    </row>
    <row r="23" spans="1:5" s="67" customFormat="1" ht="20.100000000000001" customHeight="1">
      <c r="A23" s="693"/>
      <c r="B23" s="699" t="s">
        <v>678</v>
      </c>
      <c r="C23" s="16">
        <v>3016</v>
      </c>
      <c r="D23" s="88"/>
      <c r="E23" s="703"/>
    </row>
    <row r="24" spans="1:5" s="67" customFormat="1" ht="20.100000000000001" customHeight="1">
      <c r="A24" s="693"/>
      <c r="B24" s="700" t="s">
        <v>784</v>
      </c>
      <c r="C24" s="16"/>
      <c r="D24" s="88"/>
      <c r="E24" s="703"/>
    </row>
    <row r="25" spans="1:5" s="67" customFormat="1" ht="20.100000000000001" customHeight="1">
      <c r="A25" s="693"/>
      <c r="B25" s="698" t="s">
        <v>131</v>
      </c>
      <c r="C25" s="364">
        <v>3017</v>
      </c>
      <c r="D25" s="362">
        <v>0</v>
      </c>
      <c r="E25" s="704">
        <v>0</v>
      </c>
    </row>
    <row r="26" spans="1:5" s="67" customFormat="1" ht="20.100000000000001" customHeight="1">
      <c r="A26" s="693"/>
      <c r="B26" s="699" t="s">
        <v>680</v>
      </c>
      <c r="C26" s="16">
        <v>3018</v>
      </c>
      <c r="D26" s="88"/>
      <c r="E26" s="703"/>
    </row>
    <row r="27" spans="1:5" s="67" customFormat="1" ht="27.75" customHeight="1">
      <c r="A27" s="693"/>
      <c r="B27" s="699" t="s">
        <v>681</v>
      </c>
      <c r="C27" s="16">
        <v>3019</v>
      </c>
      <c r="D27" s="88"/>
      <c r="E27" s="703"/>
    </row>
    <row r="28" spans="1:5" s="67" customFormat="1" ht="20.100000000000001" customHeight="1">
      <c r="A28" s="693"/>
      <c r="B28" s="699" t="s">
        <v>682</v>
      </c>
      <c r="C28" s="16">
        <v>3020</v>
      </c>
      <c r="D28" s="88"/>
      <c r="E28" s="703"/>
    </row>
    <row r="29" spans="1:5" s="67" customFormat="1" ht="20.100000000000001" customHeight="1">
      <c r="A29" s="693"/>
      <c r="B29" s="699" t="s">
        <v>683</v>
      </c>
      <c r="C29" s="16">
        <v>3021</v>
      </c>
      <c r="D29" s="88"/>
      <c r="E29" s="703"/>
    </row>
    <row r="30" spans="1:5" s="67" customFormat="1" ht="20.100000000000001" customHeight="1">
      <c r="A30" s="693"/>
      <c r="B30" s="699" t="s">
        <v>32</v>
      </c>
      <c r="C30" s="16">
        <v>3022</v>
      </c>
      <c r="D30" s="88"/>
      <c r="E30" s="703"/>
    </row>
    <row r="31" spans="1:5" s="67" customFormat="1" ht="20.100000000000001" customHeight="1">
      <c r="A31" s="693"/>
      <c r="B31" s="698" t="s">
        <v>132</v>
      </c>
      <c r="C31" s="364">
        <v>3023</v>
      </c>
      <c r="D31" s="362">
        <v>4700</v>
      </c>
      <c r="E31" s="704">
        <v>1378</v>
      </c>
    </row>
    <row r="32" spans="1:5" s="67" customFormat="1" ht="20.100000000000001" customHeight="1">
      <c r="A32" s="693"/>
      <c r="B32" s="699" t="s">
        <v>684</v>
      </c>
      <c r="C32" s="16">
        <v>3024</v>
      </c>
      <c r="D32" s="88"/>
      <c r="E32" s="703"/>
    </row>
    <row r="33" spans="1:5" s="67" customFormat="1" ht="34.5" customHeight="1">
      <c r="A33" s="693"/>
      <c r="B33" s="699" t="s">
        <v>685</v>
      </c>
      <c r="C33" s="16">
        <v>3025</v>
      </c>
      <c r="D33" s="88">
        <v>4700</v>
      </c>
      <c r="E33" s="703">
        <v>1378</v>
      </c>
    </row>
    <row r="34" spans="1:5" s="67" customFormat="1" ht="20.100000000000001" customHeight="1">
      <c r="A34" s="693"/>
      <c r="B34" s="699" t="s">
        <v>686</v>
      </c>
      <c r="C34" s="16">
        <v>3026</v>
      </c>
      <c r="D34" s="88"/>
      <c r="E34" s="703"/>
    </row>
    <row r="35" spans="1:5" s="67" customFormat="1" ht="20.100000000000001" customHeight="1">
      <c r="A35" s="693"/>
      <c r="B35" s="699" t="s">
        <v>687</v>
      </c>
      <c r="C35" s="16">
        <v>3027</v>
      </c>
      <c r="D35" s="88"/>
      <c r="E35" s="703"/>
    </row>
    <row r="36" spans="1:5" s="67" customFormat="1" ht="20.100000000000001" customHeight="1">
      <c r="A36" s="693"/>
      <c r="B36" s="699" t="s">
        <v>688</v>
      </c>
      <c r="C36" s="16">
        <v>3028</v>
      </c>
      <c r="D36" s="88">
        <v>4700</v>
      </c>
      <c r="E36" s="703">
        <v>1378</v>
      </c>
    </row>
    <row r="37" spans="1:5" s="67" customFormat="1" ht="22.5" customHeight="1">
      <c r="A37" s="693"/>
      <c r="B37" s="700" t="s">
        <v>689</v>
      </c>
      <c r="C37" s="16"/>
      <c r="D37" s="88"/>
      <c r="E37" s="703"/>
    </row>
    <row r="38" spans="1:5" s="67" customFormat="1" ht="20.100000000000001" customHeight="1">
      <c r="A38" s="693"/>
      <c r="B38" s="698" t="s">
        <v>690</v>
      </c>
      <c r="C38" s="364">
        <v>3029</v>
      </c>
      <c r="D38" s="362">
        <v>0</v>
      </c>
      <c r="E38" s="704">
        <v>0</v>
      </c>
    </row>
    <row r="39" spans="1:5" s="67" customFormat="1" ht="20.100000000000001" customHeight="1">
      <c r="A39" s="693"/>
      <c r="B39" s="699" t="s">
        <v>33</v>
      </c>
      <c r="C39" s="16">
        <v>3030</v>
      </c>
      <c r="D39" s="88"/>
      <c r="E39" s="703"/>
    </row>
    <row r="40" spans="1:5" s="67" customFormat="1" ht="20.100000000000001" customHeight="1">
      <c r="A40" s="693"/>
      <c r="B40" s="699" t="s">
        <v>691</v>
      </c>
      <c r="C40" s="16">
        <v>3031</v>
      </c>
      <c r="D40" s="88"/>
      <c r="E40" s="703"/>
    </row>
    <row r="41" spans="1:5" s="67" customFormat="1" ht="20.100000000000001" customHeight="1">
      <c r="A41" s="693"/>
      <c r="B41" s="699" t="s">
        <v>692</v>
      </c>
      <c r="C41" s="16">
        <v>3032</v>
      </c>
      <c r="D41" s="88"/>
      <c r="E41" s="703"/>
    </row>
    <row r="42" spans="1:5" s="67" customFormat="1" ht="20.100000000000001" customHeight="1">
      <c r="A42" s="693"/>
      <c r="B42" s="699" t="s">
        <v>693</v>
      </c>
      <c r="C42" s="16">
        <v>3033</v>
      </c>
      <c r="D42" s="88"/>
      <c r="E42" s="703"/>
    </row>
    <row r="43" spans="1:5" s="67" customFormat="1" ht="20.100000000000001" customHeight="1">
      <c r="A43" s="693"/>
      <c r="B43" s="699" t="s">
        <v>694</v>
      </c>
      <c r="C43" s="16">
        <v>3034</v>
      </c>
      <c r="D43" s="88"/>
      <c r="E43" s="703"/>
    </row>
    <row r="44" spans="1:5" s="67" customFormat="1" ht="20.100000000000001" customHeight="1">
      <c r="A44" s="693"/>
      <c r="B44" s="699" t="s">
        <v>695</v>
      </c>
      <c r="C44" s="16">
        <v>3035</v>
      </c>
      <c r="D44" s="88"/>
      <c r="E44" s="703"/>
    </row>
    <row r="45" spans="1:5" s="67" customFormat="1" ht="20.100000000000001" customHeight="1">
      <c r="A45" s="693"/>
      <c r="B45" s="699" t="s">
        <v>765</v>
      </c>
      <c r="C45" s="16">
        <v>3036</v>
      </c>
      <c r="D45" s="88"/>
      <c r="E45" s="703"/>
    </row>
    <row r="46" spans="1:5" s="67" customFormat="1" ht="20.100000000000001" customHeight="1">
      <c r="A46" s="693"/>
      <c r="B46" s="698" t="s">
        <v>696</v>
      </c>
      <c r="C46" s="364">
        <v>3037</v>
      </c>
      <c r="D46" s="362">
        <v>1200</v>
      </c>
      <c r="E46" s="704">
        <v>1200</v>
      </c>
    </row>
    <row r="47" spans="1:5" s="67" customFormat="1" ht="20.100000000000001" customHeight="1">
      <c r="A47" s="693"/>
      <c r="B47" s="699" t="s">
        <v>697</v>
      </c>
      <c r="C47" s="16">
        <v>3038</v>
      </c>
      <c r="D47" s="88"/>
      <c r="E47" s="703"/>
    </row>
    <row r="48" spans="1:5" s="67" customFormat="1" ht="20.100000000000001" customHeight="1">
      <c r="A48" s="693"/>
      <c r="B48" s="699" t="s">
        <v>691</v>
      </c>
      <c r="C48" s="16">
        <v>3039</v>
      </c>
      <c r="D48" s="88">
        <v>1200</v>
      </c>
      <c r="E48" s="703">
        <v>1200</v>
      </c>
    </row>
    <row r="49" spans="1:5" s="67" customFormat="1" ht="20.100000000000001" customHeight="1">
      <c r="A49" s="693"/>
      <c r="B49" s="699" t="s">
        <v>692</v>
      </c>
      <c r="C49" s="16">
        <v>3040</v>
      </c>
      <c r="D49" s="88"/>
      <c r="E49" s="703"/>
    </row>
    <row r="50" spans="1:5" s="67" customFormat="1" ht="20.100000000000001" customHeight="1">
      <c r="A50" s="693"/>
      <c r="B50" s="699" t="s">
        <v>693</v>
      </c>
      <c r="C50" s="16">
        <v>3041</v>
      </c>
      <c r="D50" s="88"/>
      <c r="E50" s="703"/>
    </row>
    <row r="51" spans="1:5" s="67" customFormat="1" ht="20.100000000000001" customHeight="1">
      <c r="A51" s="693"/>
      <c r="B51" s="699" t="s">
        <v>694</v>
      </c>
      <c r="C51" s="16">
        <v>3042</v>
      </c>
      <c r="D51" s="88"/>
      <c r="E51" s="703"/>
    </row>
    <row r="52" spans="1:5" s="67" customFormat="1" ht="20.100000000000001" customHeight="1">
      <c r="A52" s="693"/>
      <c r="B52" s="699" t="s">
        <v>698</v>
      </c>
      <c r="C52" s="16">
        <v>3043</v>
      </c>
      <c r="D52" s="88"/>
      <c r="E52" s="703"/>
    </row>
    <row r="53" spans="1:5" s="67" customFormat="1" ht="20.100000000000001" customHeight="1">
      <c r="A53" s="693"/>
      <c r="B53" s="699" t="s">
        <v>699</v>
      </c>
      <c r="C53" s="16">
        <v>3044</v>
      </c>
      <c r="D53" s="88"/>
      <c r="E53" s="703"/>
    </row>
    <row r="54" spans="1:5" s="67" customFormat="1" ht="20.100000000000001" customHeight="1">
      <c r="A54" s="693"/>
      <c r="B54" s="699" t="s">
        <v>700</v>
      </c>
      <c r="C54" s="16">
        <v>3045</v>
      </c>
      <c r="D54" s="88"/>
      <c r="E54" s="703"/>
    </row>
    <row r="55" spans="1:5" s="67" customFormat="1" ht="20.100000000000001" customHeight="1">
      <c r="A55" s="693"/>
      <c r="B55" s="699" t="s">
        <v>701</v>
      </c>
      <c r="C55" s="16">
        <v>3046</v>
      </c>
      <c r="D55" s="88"/>
      <c r="E55" s="703"/>
    </row>
    <row r="56" spans="1:5" s="67" customFormat="1" ht="20.100000000000001" customHeight="1">
      <c r="A56" s="693"/>
      <c r="B56" s="699" t="s">
        <v>702</v>
      </c>
      <c r="C56" s="16">
        <v>3047</v>
      </c>
      <c r="D56" s="88">
        <v>1200</v>
      </c>
      <c r="E56" s="703">
        <v>1200</v>
      </c>
    </row>
    <row r="57" spans="1:5" s="67" customFormat="1" ht="20.100000000000001" customHeight="1">
      <c r="A57" s="693"/>
      <c r="B57" s="700" t="s">
        <v>703</v>
      </c>
      <c r="C57" s="16">
        <v>3048</v>
      </c>
      <c r="D57" s="88">
        <f>SUM(D8+D25+D38)</f>
        <v>341000</v>
      </c>
      <c r="E57" s="691">
        <f>SUM(E8+E25+E38)</f>
        <v>235030</v>
      </c>
    </row>
    <row r="58" spans="1:5" s="67" customFormat="1" ht="20.100000000000001" customHeight="1">
      <c r="A58" s="693"/>
      <c r="B58" s="700" t="s">
        <v>704</v>
      </c>
      <c r="C58" s="16">
        <v>3049</v>
      </c>
      <c r="D58" s="88">
        <f>SUM(D13+D31+D46)</f>
        <v>337580</v>
      </c>
      <c r="E58" s="691">
        <f>SUM(E13+E31+E46)</f>
        <v>214468</v>
      </c>
    </row>
    <row r="59" spans="1:5" s="67" customFormat="1" ht="20.100000000000001" customHeight="1">
      <c r="A59" s="693"/>
      <c r="B59" s="698" t="s">
        <v>705</v>
      </c>
      <c r="C59" s="364">
        <v>3050</v>
      </c>
      <c r="D59" s="362">
        <f>SUM(D57-D58)</f>
        <v>3420</v>
      </c>
      <c r="E59" s="692">
        <f>SUM(E57-E58)</f>
        <v>20562</v>
      </c>
    </row>
    <row r="60" spans="1:5" s="67" customFormat="1" ht="20.100000000000001" customHeight="1">
      <c r="A60" s="693"/>
      <c r="B60" s="698" t="s">
        <v>706</v>
      </c>
      <c r="C60" s="364">
        <v>3051</v>
      </c>
      <c r="D60" s="362"/>
      <c r="E60" s="704"/>
    </row>
    <row r="61" spans="1:5" s="67" customFormat="1" ht="20.100000000000001" customHeight="1">
      <c r="A61" s="693"/>
      <c r="B61" s="698" t="s">
        <v>707</v>
      </c>
      <c r="C61" s="364">
        <v>3052</v>
      </c>
      <c r="D61" s="362">
        <v>2908</v>
      </c>
      <c r="E61" s="704">
        <v>2574</v>
      </c>
    </row>
    <row r="62" spans="1:5" s="67" customFormat="1" ht="24" customHeight="1">
      <c r="A62" s="693"/>
      <c r="B62" s="700" t="s">
        <v>708</v>
      </c>
      <c r="C62" s="16">
        <v>3053</v>
      </c>
      <c r="D62" s="88"/>
      <c r="E62" s="703"/>
    </row>
    <row r="63" spans="1:5" s="67" customFormat="1" ht="24" customHeight="1">
      <c r="A63" s="693"/>
      <c r="B63" s="700" t="s">
        <v>789</v>
      </c>
      <c r="C63" s="16">
        <v>3054</v>
      </c>
      <c r="D63" s="88"/>
      <c r="E63" s="703"/>
    </row>
    <row r="64" spans="1:5" s="67" customFormat="1" ht="20.100000000000001" customHeight="1">
      <c r="B64" s="701" t="s">
        <v>709</v>
      </c>
      <c r="C64" s="886">
        <v>3055</v>
      </c>
      <c r="D64" s="888">
        <f>SUM(D59+D61)</f>
        <v>6328</v>
      </c>
      <c r="E64" s="890">
        <f>SUM(E59+E61)</f>
        <v>23136</v>
      </c>
    </row>
    <row r="65" spans="2:5" s="67" customFormat="1" ht="13.5" customHeight="1" thickBot="1">
      <c r="B65" s="702" t="s">
        <v>710</v>
      </c>
      <c r="C65" s="887"/>
      <c r="D65" s="889"/>
      <c r="E65" s="891"/>
    </row>
    <row r="66" spans="2:5">
      <c r="B66" s="52"/>
    </row>
    <row r="67" spans="2:5">
      <c r="B67" s="52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9" tint="0.79998168889431442"/>
  </sheetPr>
  <dimension ref="A1:J23"/>
  <sheetViews>
    <sheetView showGridLines="0" workbookViewId="0">
      <selection activeCell="G19" sqref="G19"/>
    </sheetView>
  </sheetViews>
  <sheetFormatPr defaultRowHeight="15.75"/>
  <cols>
    <col min="1" max="1" width="0.7109375" style="512" customWidth="1"/>
    <col min="2" max="2" width="35.5703125" style="512" customWidth="1"/>
    <col min="3" max="3" width="12.85546875" style="512" customWidth="1"/>
    <col min="4" max="4" width="10.7109375" style="512" customWidth="1"/>
    <col min="5" max="8" width="17.7109375" style="512" customWidth="1"/>
    <col min="9" max="9" width="34" style="512" customWidth="1"/>
    <col min="10" max="10" width="45.140625" style="512" customWidth="1"/>
    <col min="11" max="11" width="59.85546875" style="512" customWidth="1"/>
    <col min="12" max="16384" width="9.140625" style="512"/>
  </cols>
  <sheetData>
    <row r="1" spans="1:10">
      <c r="J1" s="513" t="s">
        <v>660</v>
      </c>
    </row>
    <row r="3" spans="1:10" ht="20.25" customHeight="1">
      <c r="B3" s="892" t="s">
        <v>712</v>
      </c>
      <c r="C3" s="892"/>
      <c r="D3" s="892"/>
      <c r="E3" s="892"/>
      <c r="F3" s="892"/>
      <c r="G3" s="892"/>
      <c r="H3" s="892"/>
      <c r="I3" s="892"/>
      <c r="J3" s="892"/>
    </row>
    <row r="4" spans="1:10" ht="16.5" thickBot="1"/>
    <row r="5" spans="1:10" ht="21.75" customHeight="1" thickBot="1">
      <c r="B5" s="893" t="s">
        <v>713</v>
      </c>
      <c r="C5" s="895" t="s">
        <v>714</v>
      </c>
      <c r="D5" s="897" t="s">
        <v>715</v>
      </c>
      <c r="E5" s="899" t="s">
        <v>716</v>
      </c>
      <c r="F5" s="900"/>
      <c r="G5" s="900"/>
      <c r="H5" s="901"/>
      <c r="I5" s="893" t="s">
        <v>717</v>
      </c>
      <c r="J5" s="895" t="s">
        <v>718</v>
      </c>
    </row>
    <row r="6" spans="1:10" ht="30.75" customHeight="1" thickBot="1">
      <c r="B6" s="894"/>
      <c r="C6" s="896"/>
      <c r="D6" s="898"/>
      <c r="E6" s="514" t="s">
        <v>715</v>
      </c>
      <c r="F6" s="515" t="s">
        <v>793</v>
      </c>
      <c r="G6" s="515" t="s">
        <v>796</v>
      </c>
      <c r="H6" s="516" t="s">
        <v>819</v>
      </c>
      <c r="I6" s="894"/>
      <c r="J6" s="896"/>
    </row>
    <row r="7" spans="1:10" ht="45" customHeight="1">
      <c r="A7" s="517"/>
      <c r="B7" s="706" t="s">
        <v>890</v>
      </c>
      <c r="C7" s="707" t="s">
        <v>891</v>
      </c>
      <c r="D7" s="708">
        <v>2025</v>
      </c>
      <c r="E7" s="709">
        <v>0.89</v>
      </c>
      <c r="F7" s="710">
        <v>0.92</v>
      </c>
      <c r="G7" s="711">
        <v>0.95</v>
      </c>
      <c r="H7" s="711">
        <v>0.95</v>
      </c>
      <c r="I7" s="712" t="s">
        <v>892</v>
      </c>
      <c r="J7" s="713" t="s">
        <v>893</v>
      </c>
    </row>
    <row r="8" spans="1:10" ht="45" customHeight="1">
      <c r="A8" s="517"/>
      <c r="B8" s="706" t="s">
        <v>894</v>
      </c>
      <c r="C8" s="714" t="s">
        <v>895</v>
      </c>
      <c r="D8" s="708">
        <v>2025</v>
      </c>
      <c r="E8" s="715">
        <v>7100</v>
      </c>
      <c r="F8" s="715">
        <v>7250</v>
      </c>
      <c r="G8" s="716">
        <v>7500</v>
      </c>
      <c r="H8" s="717">
        <v>7500</v>
      </c>
      <c r="I8" s="718" t="s">
        <v>892</v>
      </c>
      <c r="J8" s="719" t="s">
        <v>896</v>
      </c>
    </row>
    <row r="9" spans="1:10" ht="38.25" customHeight="1">
      <c r="A9" s="517"/>
      <c r="B9" s="706" t="s">
        <v>897</v>
      </c>
      <c r="C9" s="720" t="s">
        <v>898</v>
      </c>
      <c r="D9" s="708">
        <v>2025</v>
      </c>
      <c r="E9" s="715">
        <v>0</v>
      </c>
      <c r="F9" s="715">
        <v>2</v>
      </c>
      <c r="G9" s="716">
        <v>4</v>
      </c>
      <c r="H9" s="717">
        <v>6</v>
      </c>
      <c r="I9" s="718" t="s">
        <v>899</v>
      </c>
      <c r="J9" s="719" t="s">
        <v>900</v>
      </c>
    </row>
    <row r="10" spans="1:10" ht="20.100000000000001" customHeight="1">
      <c r="A10" s="517"/>
      <c r="B10" s="521"/>
      <c r="C10" s="522"/>
      <c r="D10" s="523"/>
      <c r="E10" s="524"/>
      <c r="F10" s="525"/>
      <c r="G10" s="526"/>
      <c r="H10" s="527"/>
      <c r="I10" s="528"/>
      <c r="J10" s="529"/>
    </row>
    <row r="11" spans="1:10" ht="20.100000000000001" customHeight="1">
      <c r="A11" s="517"/>
      <c r="B11" s="521"/>
      <c r="C11" s="522"/>
      <c r="D11" s="523"/>
      <c r="E11" s="524"/>
      <c r="F11" s="525"/>
      <c r="G11" s="526"/>
      <c r="H11" s="527"/>
      <c r="I11" s="528"/>
      <c r="J11" s="529"/>
    </row>
    <row r="12" spans="1:10" ht="20.100000000000001" customHeight="1">
      <c r="A12" s="517"/>
      <c r="B12" s="521"/>
      <c r="C12" s="522"/>
      <c r="D12" s="523"/>
      <c r="E12" s="524"/>
      <c r="F12" s="525"/>
      <c r="G12" s="526"/>
      <c r="H12" s="527"/>
      <c r="I12" s="528"/>
      <c r="J12" s="529"/>
    </row>
    <row r="13" spans="1:10" ht="20.100000000000001" customHeight="1">
      <c r="A13" s="517"/>
      <c r="B13" s="521"/>
      <c r="C13" s="522"/>
      <c r="D13" s="523"/>
      <c r="E13" s="524"/>
      <c r="F13" s="525"/>
      <c r="G13" s="526"/>
      <c r="H13" s="527"/>
      <c r="I13" s="528"/>
      <c r="J13" s="529"/>
    </row>
    <row r="14" spans="1:10" ht="20.100000000000001" customHeight="1">
      <c r="A14" s="517"/>
      <c r="B14" s="530"/>
      <c r="C14" s="531"/>
      <c r="D14" s="518"/>
      <c r="E14" s="532"/>
      <c r="F14" s="519"/>
      <c r="G14" s="520"/>
      <c r="H14" s="533"/>
      <c r="I14" s="534"/>
      <c r="J14" s="529"/>
    </row>
    <row r="15" spans="1:10" ht="20.100000000000001" customHeight="1">
      <c r="A15" s="517"/>
      <c r="B15" s="521"/>
      <c r="C15" s="522"/>
      <c r="D15" s="523"/>
      <c r="E15" s="524"/>
      <c r="F15" s="525"/>
      <c r="G15" s="526"/>
      <c r="H15" s="527"/>
      <c r="I15" s="528"/>
      <c r="J15" s="529"/>
    </row>
    <row r="16" spans="1:10" ht="20.100000000000001" customHeight="1">
      <c r="A16" s="517"/>
      <c r="B16" s="521"/>
      <c r="C16" s="522"/>
      <c r="D16" s="523"/>
      <c r="E16" s="524"/>
      <c r="F16" s="525"/>
      <c r="G16" s="526"/>
      <c r="H16" s="527"/>
      <c r="I16" s="528"/>
      <c r="J16" s="529"/>
    </row>
    <row r="17" spans="1:10" ht="20.100000000000001" customHeight="1">
      <c r="A17" s="517"/>
      <c r="B17" s="521"/>
      <c r="C17" s="522"/>
      <c r="D17" s="523"/>
      <c r="E17" s="524"/>
      <c r="F17" s="525"/>
      <c r="G17" s="526"/>
      <c r="H17" s="527"/>
      <c r="I17" s="528"/>
      <c r="J17" s="529"/>
    </row>
    <row r="18" spans="1:10" ht="20.100000000000001" customHeight="1">
      <c r="A18" s="517"/>
      <c r="B18" s="521"/>
      <c r="C18" s="522"/>
      <c r="D18" s="523"/>
      <c r="E18" s="524"/>
      <c r="F18" s="525"/>
      <c r="G18" s="526"/>
      <c r="H18" s="527"/>
      <c r="I18" s="528"/>
      <c r="J18" s="529"/>
    </row>
    <row r="19" spans="1:10" ht="20.100000000000001" customHeight="1">
      <c r="A19" s="517"/>
      <c r="B19" s="521"/>
      <c r="C19" s="522"/>
      <c r="D19" s="523"/>
      <c r="E19" s="524"/>
      <c r="F19" s="525"/>
      <c r="G19" s="526"/>
      <c r="H19" s="527"/>
      <c r="I19" s="528"/>
      <c r="J19" s="529"/>
    </row>
    <row r="20" spans="1:10" ht="20.100000000000001" customHeight="1">
      <c r="A20" s="517"/>
      <c r="B20" s="521"/>
      <c r="C20" s="522"/>
      <c r="D20" s="523"/>
      <c r="E20" s="524"/>
      <c r="F20" s="525"/>
      <c r="G20" s="526"/>
      <c r="H20" s="527"/>
      <c r="I20" s="528"/>
      <c r="J20" s="529"/>
    </row>
    <row r="21" spans="1:10" ht="20.100000000000001" customHeight="1" thickBot="1">
      <c r="A21" s="517"/>
      <c r="B21" s="535"/>
      <c r="C21" s="536"/>
      <c r="D21" s="537"/>
      <c r="E21" s="538"/>
      <c r="F21" s="539"/>
      <c r="G21" s="540"/>
      <c r="H21" s="541"/>
      <c r="I21" s="542"/>
      <c r="J21" s="543"/>
    </row>
    <row r="22" spans="1:10">
      <c r="J22" s="544"/>
    </row>
    <row r="23" spans="1:10">
      <c r="B23" s="545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tabColor theme="9" tint="0.79998168889431442"/>
  </sheetPr>
  <dimension ref="A1:M77"/>
  <sheetViews>
    <sheetView showGridLines="0" topLeftCell="A13" workbookViewId="0">
      <selection activeCell="E82" sqref="E82"/>
    </sheetView>
  </sheetViews>
  <sheetFormatPr defaultRowHeight="15.75"/>
  <cols>
    <col min="1" max="1" width="1.28515625" style="550" customWidth="1"/>
    <col min="2" max="2" width="33.7109375" style="550" customWidth="1"/>
    <col min="3" max="3" width="6.42578125" style="550" customWidth="1"/>
    <col min="4" max="4" width="22.42578125" style="550" customWidth="1"/>
    <col min="5" max="5" width="6.42578125" style="550" customWidth="1"/>
    <col min="6" max="6" width="22.42578125" style="550" customWidth="1"/>
    <col min="7" max="7" width="6.42578125" style="550" customWidth="1"/>
    <col min="8" max="8" width="18.42578125" style="550" customWidth="1"/>
    <col min="9" max="9" width="21" style="550" customWidth="1"/>
    <col min="10" max="10" width="50.28515625" style="550" customWidth="1"/>
    <col min="11" max="11" width="9.140625" style="550" customWidth="1"/>
    <col min="12" max="16384" width="9.140625" style="550"/>
  </cols>
  <sheetData>
    <row r="1" spans="1:13" s="546" customFormat="1" ht="18" customHeight="1">
      <c r="B1" s="562"/>
      <c r="C1" s="562"/>
      <c r="D1" s="562"/>
      <c r="E1" s="547"/>
      <c r="F1" s="547"/>
      <c r="G1" s="547"/>
      <c r="H1" s="547"/>
      <c r="I1" s="547"/>
      <c r="J1" s="902" t="s">
        <v>744</v>
      </c>
    </row>
    <row r="2" spans="1:13" s="546" customFormat="1" ht="4.5" customHeight="1">
      <c r="A2" s="546">
        <v>1</v>
      </c>
      <c r="B2" s="562" t="s">
        <v>719</v>
      </c>
      <c r="C2" s="562">
        <v>1</v>
      </c>
      <c r="D2" s="562" t="s">
        <v>720</v>
      </c>
      <c r="E2" s="547"/>
      <c r="F2" s="547"/>
      <c r="G2" s="547"/>
      <c r="H2" s="547"/>
      <c r="I2" s="547"/>
      <c r="J2" s="902"/>
    </row>
    <row r="3" spans="1:13" s="546" customFormat="1" ht="5.25" customHeight="1">
      <c r="A3" s="546">
        <v>2</v>
      </c>
      <c r="B3" s="562" t="s">
        <v>721</v>
      </c>
      <c r="C3" s="562">
        <v>2</v>
      </c>
      <c r="D3" s="562" t="s">
        <v>722</v>
      </c>
      <c r="E3" s="547"/>
      <c r="F3" s="547"/>
      <c r="G3" s="547"/>
      <c r="H3" s="547"/>
      <c r="I3" s="547"/>
      <c r="J3" s="902"/>
    </row>
    <row r="4" spans="1:13" s="546" customFormat="1" ht="1.5" customHeight="1">
      <c r="A4" s="546">
        <v>3</v>
      </c>
      <c r="B4" s="548" t="s">
        <v>723</v>
      </c>
      <c r="C4" s="547">
        <v>3</v>
      </c>
      <c r="D4" s="547" t="s">
        <v>724</v>
      </c>
      <c r="E4" s="547"/>
      <c r="F4" s="547"/>
      <c r="G4" s="547"/>
      <c r="H4" s="548"/>
      <c r="I4" s="548"/>
      <c r="J4" s="548"/>
      <c r="K4" s="549"/>
      <c r="L4" s="549"/>
    </row>
    <row r="5" spans="1:13" ht="24" customHeight="1">
      <c r="B5" s="903" t="s">
        <v>743</v>
      </c>
      <c r="C5" s="903"/>
      <c r="D5" s="903"/>
      <c r="E5" s="903"/>
      <c r="F5" s="903"/>
      <c r="G5" s="903"/>
      <c r="H5" s="903"/>
      <c r="I5" s="903"/>
      <c r="J5" s="903"/>
    </row>
    <row r="6" spans="1:13" ht="9" customHeight="1" thickBot="1">
      <c r="B6" s="551"/>
      <c r="C6" s="551"/>
      <c r="D6" s="551"/>
      <c r="E6" s="551"/>
      <c r="F6" s="551"/>
      <c r="G6" s="551"/>
      <c r="H6" s="551"/>
      <c r="I6" s="551"/>
      <c r="J6" s="551"/>
    </row>
    <row r="7" spans="1:13" ht="39.75" customHeight="1" thickBot="1">
      <c r="A7" s="552"/>
      <c r="B7" s="904" t="s">
        <v>725</v>
      </c>
      <c r="C7" s="906" t="s">
        <v>726</v>
      </c>
      <c r="D7" s="904"/>
      <c r="E7" s="907" t="s">
        <v>727</v>
      </c>
      <c r="F7" s="908"/>
      <c r="G7" s="909" t="s">
        <v>728</v>
      </c>
      <c r="H7" s="910"/>
      <c r="I7" s="911" t="s">
        <v>745</v>
      </c>
      <c r="J7" s="911" t="s">
        <v>746</v>
      </c>
    </row>
    <row r="8" spans="1:13" ht="27.75" customHeight="1" thickBot="1">
      <c r="A8" s="552"/>
      <c r="B8" s="905"/>
      <c r="C8" s="553" t="s">
        <v>729</v>
      </c>
      <c r="D8" s="554" t="s">
        <v>730</v>
      </c>
      <c r="E8" s="553" t="s">
        <v>729</v>
      </c>
      <c r="F8" s="555" t="s">
        <v>731</v>
      </c>
      <c r="G8" s="556" t="s">
        <v>732</v>
      </c>
      <c r="H8" s="557" t="s">
        <v>733</v>
      </c>
      <c r="I8" s="912"/>
      <c r="J8" s="912"/>
    </row>
    <row r="9" spans="1:13" ht="60.75" thickBot="1">
      <c r="A9" s="552"/>
      <c r="B9" s="721" t="s">
        <v>901</v>
      </c>
      <c r="C9" s="722">
        <v>1</v>
      </c>
      <c r="D9" s="723" t="str">
        <f t="shared" ref="D9:D63" si="0">IF(C9=1,$B$2,IF(C9=2,$B$3,IF(C9=3,$B$4," ")))</f>
        <v>Ниска вероватноћа</v>
      </c>
      <c r="E9" s="724">
        <v>2</v>
      </c>
      <c r="F9" s="725" t="str">
        <f t="shared" ref="F9:F63" si="1">IF(E9=1,$D$2,IF(E9=2,$D$3,IF(E9=3,$D$4," ")))</f>
        <v>Умерен утицај</v>
      </c>
      <c r="G9" s="726">
        <f t="shared" ref="G9:G63" si="2">IF(C9*E9=0," ",C9*E9)</f>
        <v>2</v>
      </c>
      <c r="H9" s="723" t="str">
        <f t="shared" ref="H9:H63" si="3"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727" t="s">
        <v>902</v>
      </c>
      <c r="J9" s="728" t="s">
        <v>903</v>
      </c>
      <c r="M9" s="558"/>
    </row>
    <row r="10" spans="1:13" ht="75.75" thickBot="1">
      <c r="A10" s="552"/>
      <c r="B10" s="721" t="s">
        <v>904</v>
      </c>
      <c r="C10" s="722">
        <v>1</v>
      </c>
      <c r="D10" s="725" t="str">
        <f t="shared" si="0"/>
        <v>Ниска вероватноћа</v>
      </c>
      <c r="E10" s="724">
        <v>1</v>
      </c>
      <c r="F10" s="725" t="str">
        <f t="shared" si="1"/>
        <v>Низак утицај</v>
      </c>
      <c r="G10" s="726">
        <f t="shared" si="2"/>
        <v>1</v>
      </c>
      <c r="H10" s="725" t="str">
        <f t="shared" si="3"/>
        <v>Низак ризик</v>
      </c>
      <c r="I10" s="729" t="s">
        <v>905</v>
      </c>
      <c r="J10" s="728" t="s">
        <v>903</v>
      </c>
    </row>
    <row r="11" spans="1:13" ht="75.75" thickBot="1">
      <c r="A11" s="552"/>
      <c r="B11" s="721" t="s">
        <v>906</v>
      </c>
      <c r="C11" s="722">
        <v>1</v>
      </c>
      <c r="D11" s="725" t="str">
        <f t="shared" si="0"/>
        <v>Ниска вероватноћа</v>
      </c>
      <c r="E11" s="724">
        <v>2</v>
      </c>
      <c r="F11" s="725" t="str">
        <f t="shared" si="1"/>
        <v>Умерен утицај</v>
      </c>
      <c r="G11" s="726">
        <f t="shared" si="2"/>
        <v>2</v>
      </c>
      <c r="H11" s="725" t="str">
        <f t="shared" si="3"/>
        <v>Умерен ризик</v>
      </c>
      <c r="I11" s="729" t="s">
        <v>902</v>
      </c>
      <c r="J11" s="728" t="s">
        <v>907</v>
      </c>
    </row>
    <row r="12" spans="1:13" ht="60.75" thickBot="1">
      <c r="A12" s="552"/>
      <c r="B12" s="721" t="s">
        <v>908</v>
      </c>
      <c r="C12" s="722">
        <v>1</v>
      </c>
      <c r="D12" s="725" t="str">
        <f t="shared" si="0"/>
        <v>Ниска вероватноћа</v>
      </c>
      <c r="E12" s="724">
        <v>3</v>
      </c>
      <c r="F12" s="725" t="str">
        <f t="shared" si="1"/>
        <v>Висок утицај</v>
      </c>
      <c r="G12" s="726">
        <f t="shared" si="2"/>
        <v>3</v>
      </c>
      <c r="H12" s="725" t="str">
        <f t="shared" si="3"/>
        <v>Умерен ризик</v>
      </c>
      <c r="I12" s="729" t="s">
        <v>902</v>
      </c>
      <c r="J12" s="728" t="s">
        <v>907</v>
      </c>
    </row>
    <row r="13" spans="1:13" ht="60.75" thickBot="1">
      <c r="A13" s="552"/>
      <c r="B13" s="721" t="s">
        <v>909</v>
      </c>
      <c r="C13" s="722">
        <v>1</v>
      </c>
      <c r="D13" s="725" t="str">
        <f t="shared" si="0"/>
        <v>Ниска вероватноћа</v>
      </c>
      <c r="E13" s="724">
        <v>3</v>
      </c>
      <c r="F13" s="725" t="str">
        <f t="shared" si="1"/>
        <v>Висок утицај</v>
      </c>
      <c r="G13" s="726">
        <f t="shared" si="2"/>
        <v>3</v>
      </c>
      <c r="H13" s="725" t="str">
        <f t="shared" si="3"/>
        <v>Умерен ризик</v>
      </c>
      <c r="I13" s="729" t="s">
        <v>902</v>
      </c>
      <c r="J13" s="728" t="s">
        <v>907</v>
      </c>
    </row>
    <row r="14" spans="1:13" ht="120.75" thickBot="1">
      <c r="A14" s="552"/>
      <c r="B14" s="721" t="s">
        <v>910</v>
      </c>
      <c r="C14" s="722">
        <v>2</v>
      </c>
      <c r="D14" s="725" t="str">
        <f t="shared" si="0"/>
        <v>Умерена вероватноћа</v>
      </c>
      <c r="E14" s="724">
        <v>2</v>
      </c>
      <c r="F14" s="725" t="str">
        <f t="shared" si="1"/>
        <v>Умерен утицај</v>
      </c>
      <c r="G14" s="726">
        <f t="shared" si="2"/>
        <v>4</v>
      </c>
      <c r="H14" s="725" t="str">
        <f t="shared" si="3"/>
        <v>Умерен ризик</v>
      </c>
      <c r="I14" s="729" t="s">
        <v>902</v>
      </c>
      <c r="J14" s="728" t="s">
        <v>911</v>
      </c>
    </row>
    <row r="15" spans="1:13" ht="75.75" thickBot="1">
      <c r="A15" s="552"/>
      <c r="B15" s="730" t="s">
        <v>912</v>
      </c>
      <c r="C15" s="722">
        <v>1</v>
      </c>
      <c r="D15" s="725" t="str">
        <f t="shared" si="0"/>
        <v>Ниска вероватноћа</v>
      </c>
      <c r="E15" s="724">
        <v>2</v>
      </c>
      <c r="F15" s="725" t="str">
        <f t="shared" si="1"/>
        <v>Умерен утицај</v>
      </c>
      <c r="G15" s="726">
        <f t="shared" si="2"/>
        <v>2</v>
      </c>
      <c r="H15" s="725" t="str">
        <f t="shared" si="3"/>
        <v>Умерен ризик</v>
      </c>
      <c r="I15" s="729" t="s">
        <v>902</v>
      </c>
      <c r="J15" s="728" t="s">
        <v>913</v>
      </c>
    </row>
    <row r="16" spans="1:13" ht="90.75" thickBot="1">
      <c r="A16" s="552"/>
      <c r="B16" s="731" t="s">
        <v>914</v>
      </c>
      <c r="C16" s="722">
        <v>1</v>
      </c>
      <c r="D16" s="725" t="str">
        <f t="shared" si="0"/>
        <v>Ниска вероватноћа</v>
      </c>
      <c r="E16" s="724">
        <v>2</v>
      </c>
      <c r="F16" s="725" t="str">
        <f t="shared" si="1"/>
        <v>Умерен утицај</v>
      </c>
      <c r="G16" s="726">
        <f t="shared" si="2"/>
        <v>2</v>
      </c>
      <c r="H16" s="725" t="str">
        <f t="shared" si="3"/>
        <v>Умерен ризик</v>
      </c>
      <c r="I16" s="732">
        <v>1000</v>
      </c>
      <c r="J16" s="733" t="s">
        <v>913</v>
      </c>
    </row>
    <row r="17" spans="1:10" ht="75.75" thickBot="1">
      <c r="A17" s="552"/>
      <c r="B17" s="731" t="s">
        <v>915</v>
      </c>
      <c r="C17" s="722">
        <v>1</v>
      </c>
      <c r="D17" s="725" t="str">
        <f t="shared" si="0"/>
        <v>Ниска вероватноћа</v>
      </c>
      <c r="E17" s="724">
        <v>2</v>
      </c>
      <c r="F17" s="725" t="str">
        <f t="shared" si="1"/>
        <v>Умерен утицај</v>
      </c>
      <c r="G17" s="726">
        <f t="shared" si="2"/>
        <v>2</v>
      </c>
      <c r="H17" s="725" t="str">
        <f t="shared" si="3"/>
        <v>Умерен ризик</v>
      </c>
      <c r="I17" s="732">
        <v>1000</v>
      </c>
      <c r="J17" s="733" t="s">
        <v>913</v>
      </c>
    </row>
    <row r="18" spans="1:10" ht="60.75" thickBot="1">
      <c r="A18" s="552"/>
      <c r="B18" s="731" t="s">
        <v>916</v>
      </c>
      <c r="C18" s="722">
        <v>1</v>
      </c>
      <c r="D18" s="725" t="str">
        <f t="shared" si="0"/>
        <v>Ниска вероватноћа</v>
      </c>
      <c r="E18" s="724">
        <v>2</v>
      </c>
      <c r="F18" s="725" t="str">
        <f t="shared" si="1"/>
        <v>Умерен утицај</v>
      </c>
      <c r="G18" s="726">
        <f t="shared" si="2"/>
        <v>2</v>
      </c>
      <c r="H18" s="725" t="str">
        <f t="shared" si="3"/>
        <v>Умерен ризик</v>
      </c>
      <c r="I18" s="732">
        <v>1000</v>
      </c>
      <c r="J18" s="733" t="s">
        <v>913</v>
      </c>
    </row>
    <row r="19" spans="1:10" ht="75.75" thickBot="1">
      <c r="A19" s="552"/>
      <c r="B19" s="731" t="s">
        <v>917</v>
      </c>
      <c r="C19" s="722">
        <v>1</v>
      </c>
      <c r="D19" s="725" t="str">
        <f t="shared" si="0"/>
        <v>Ниска вероватноћа</v>
      </c>
      <c r="E19" s="724">
        <v>3</v>
      </c>
      <c r="F19" s="725" t="str">
        <f t="shared" si="1"/>
        <v>Висок утицај</v>
      </c>
      <c r="G19" s="726">
        <f t="shared" si="2"/>
        <v>3</v>
      </c>
      <c r="H19" s="725" t="str">
        <f t="shared" si="3"/>
        <v>Умерен ризик</v>
      </c>
      <c r="I19" s="732">
        <v>1000</v>
      </c>
      <c r="J19" s="728" t="s">
        <v>918</v>
      </c>
    </row>
    <row r="20" spans="1:10" ht="75.75" thickBot="1">
      <c r="A20" s="552"/>
      <c r="B20" s="731" t="s">
        <v>919</v>
      </c>
      <c r="C20" s="722">
        <v>1</v>
      </c>
      <c r="D20" s="725" t="str">
        <f t="shared" si="0"/>
        <v>Ниска вероватноћа</v>
      </c>
      <c r="E20" s="724">
        <v>2</v>
      </c>
      <c r="F20" s="725" t="str">
        <f t="shared" si="1"/>
        <v>Умерен утицај</v>
      </c>
      <c r="G20" s="726">
        <f t="shared" si="2"/>
        <v>2</v>
      </c>
      <c r="H20" s="725" t="str">
        <f t="shared" si="3"/>
        <v>Умерен ризик</v>
      </c>
      <c r="I20" s="732">
        <v>1000</v>
      </c>
      <c r="J20" s="728" t="s">
        <v>918</v>
      </c>
    </row>
    <row r="21" spans="1:10" ht="60.75" thickBot="1">
      <c r="A21" s="552"/>
      <c r="B21" s="731" t="s">
        <v>920</v>
      </c>
      <c r="C21" s="722">
        <v>1</v>
      </c>
      <c r="D21" s="725" t="str">
        <f t="shared" si="0"/>
        <v>Ниска вероватноћа</v>
      </c>
      <c r="E21" s="724">
        <v>2</v>
      </c>
      <c r="F21" s="725" t="str">
        <f t="shared" si="1"/>
        <v>Умерен утицај</v>
      </c>
      <c r="G21" s="726">
        <f t="shared" si="2"/>
        <v>2</v>
      </c>
      <c r="H21" s="725" t="str">
        <f t="shared" si="3"/>
        <v>Умерен ризик</v>
      </c>
      <c r="I21" s="732">
        <v>1000</v>
      </c>
      <c r="J21" s="728" t="s">
        <v>921</v>
      </c>
    </row>
    <row r="22" spans="1:10" ht="75.75" thickBot="1">
      <c r="A22" s="552"/>
      <c r="B22" s="731" t="s">
        <v>922</v>
      </c>
      <c r="C22" s="722">
        <v>2</v>
      </c>
      <c r="D22" s="725" t="str">
        <f t="shared" si="0"/>
        <v>Умерена вероватноћа</v>
      </c>
      <c r="E22" s="724">
        <v>2</v>
      </c>
      <c r="F22" s="725" t="str">
        <f t="shared" si="1"/>
        <v>Умерен утицај</v>
      </c>
      <c r="G22" s="726">
        <f t="shared" si="2"/>
        <v>4</v>
      </c>
      <c r="H22" s="725" t="str">
        <f t="shared" si="3"/>
        <v>Умерен ризик</v>
      </c>
      <c r="I22" s="732">
        <v>1000</v>
      </c>
      <c r="J22" s="728" t="s">
        <v>923</v>
      </c>
    </row>
    <row r="23" spans="1:10" ht="126.75" thickBot="1">
      <c r="A23" s="552"/>
      <c r="B23" s="734" t="s">
        <v>924</v>
      </c>
      <c r="C23" s="722">
        <v>1</v>
      </c>
      <c r="D23" s="725" t="str">
        <f t="shared" si="0"/>
        <v>Ниска вероватноћа</v>
      </c>
      <c r="E23" s="724">
        <v>2</v>
      </c>
      <c r="F23" s="725" t="str">
        <f t="shared" si="1"/>
        <v>Умерен утицај</v>
      </c>
      <c r="G23" s="726">
        <f t="shared" si="2"/>
        <v>2</v>
      </c>
      <c r="H23" s="725" t="str">
        <f t="shared" si="3"/>
        <v>Умерен ризик</v>
      </c>
      <c r="I23" s="732">
        <v>1000</v>
      </c>
      <c r="J23" s="735" t="s">
        <v>925</v>
      </c>
    </row>
    <row r="24" spans="1:10" ht="105.75" thickBot="1">
      <c r="A24" s="552"/>
      <c r="B24" s="731" t="s">
        <v>926</v>
      </c>
      <c r="C24" s="722">
        <v>1</v>
      </c>
      <c r="D24" s="725" t="str">
        <f t="shared" si="0"/>
        <v>Ниска вероватноћа</v>
      </c>
      <c r="E24" s="724">
        <v>3</v>
      </c>
      <c r="F24" s="725" t="str">
        <f t="shared" si="1"/>
        <v>Висок утицај</v>
      </c>
      <c r="G24" s="726">
        <f t="shared" si="2"/>
        <v>3</v>
      </c>
      <c r="H24" s="725" t="str">
        <f t="shared" si="3"/>
        <v>Умерен ризик</v>
      </c>
      <c r="I24" s="732">
        <v>1000</v>
      </c>
      <c r="J24" s="728" t="s">
        <v>927</v>
      </c>
    </row>
    <row r="25" spans="1:10" ht="60.75" thickBot="1">
      <c r="A25" s="552"/>
      <c r="B25" s="731" t="s">
        <v>928</v>
      </c>
      <c r="C25" s="722">
        <v>1</v>
      </c>
      <c r="D25" s="725" t="str">
        <f t="shared" si="0"/>
        <v>Ниска вероватноћа</v>
      </c>
      <c r="E25" s="724">
        <v>3</v>
      </c>
      <c r="F25" s="725" t="str">
        <f t="shared" si="1"/>
        <v>Висок утицај</v>
      </c>
      <c r="G25" s="726">
        <f t="shared" si="2"/>
        <v>3</v>
      </c>
      <c r="H25" s="725" t="str">
        <f t="shared" si="3"/>
        <v>Умерен ризик</v>
      </c>
      <c r="I25" s="732">
        <v>1000</v>
      </c>
      <c r="J25" s="728" t="s">
        <v>929</v>
      </c>
    </row>
    <row r="26" spans="1:10" ht="63.75" thickBot="1">
      <c r="A26" s="552"/>
      <c r="B26" s="731" t="s">
        <v>928</v>
      </c>
      <c r="C26" s="722">
        <v>1</v>
      </c>
      <c r="D26" s="725" t="str">
        <f t="shared" si="0"/>
        <v>Ниска вероватноћа</v>
      </c>
      <c r="E26" s="724">
        <v>3</v>
      </c>
      <c r="F26" s="725" t="str">
        <f t="shared" si="1"/>
        <v>Висок утицај</v>
      </c>
      <c r="G26" s="726">
        <f t="shared" si="2"/>
        <v>3</v>
      </c>
      <c r="H26" s="725" t="str">
        <f t="shared" si="3"/>
        <v>Умерен ризик</v>
      </c>
      <c r="I26" s="732">
        <v>1000</v>
      </c>
      <c r="J26" s="728" t="s">
        <v>930</v>
      </c>
    </row>
    <row r="27" spans="1:10" ht="78.75">
      <c r="A27" s="552"/>
      <c r="B27" s="736" t="s">
        <v>931</v>
      </c>
      <c r="C27" s="722">
        <v>1</v>
      </c>
      <c r="D27" s="725" t="str">
        <f t="shared" si="0"/>
        <v>Ниска вероватноћа</v>
      </c>
      <c r="E27" s="724">
        <v>2</v>
      </c>
      <c r="F27" s="725" t="str">
        <f t="shared" si="1"/>
        <v>Умерен утицај</v>
      </c>
      <c r="G27" s="726">
        <f t="shared" si="2"/>
        <v>2</v>
      </c>
      <c r="H27" s="725" t="str">
        <f t="shared" si="3"/>
        <v>Умерен ризик</v>
      </c>
      <c r="I27" s="732">
        <v>1000</v>
      </c>
      <c r="J27" s="735" t="s">
        <v>932</v>
      </c>
    </row>
    <row r="28" spans="1:10" ht="63.75" thickBot="1">
      <c r="B28" s="734" t="s">
        <v>933</v>
      </c>
      <c r="C28" s="722">
        <v>2</v>
      </c>
      <c r="D28" s="725" t="str">
        <f t="shared" si="0"/>
        <v>Умерена вероватноћа</v>
      </c>
      <c r="E28" s="724">
        <v>2</v>
      </c>
      <c r="F28" s="725" t="str">
        <f t="shared" si="1"/>
        <v>Умерен утицај</v>
      </c>
      <c r="G28" s="726">
        <f t="shared" si="2"/>
        <v>4</v>
      </c>
      <c r="H28" s="725" t="str">
        <f t="shared" si="3"/>
        <v>Умерен ризик</v>
      </c>
      <c r="I28" s="732">
        <v>1000</v>
      </c>
      <c r="J28" s="735" t="s">
        <v>934</v>
      </c>
    </row>
    <row r="29" spans="1:10" ht="75.75" thickBot="1">
      <c r="B29" s="731" t="s">
        <v>935</v>
      </c>
      <c r="C29" s="722">
        <v>2</v>
      </c>
      <c r="D29" s="725" t="str">
        <f t="shared" si="0"/>
        <v>Умерена вероватноћа</v>
      </c>
      <c r="E29" s="724">
        <v>2</v>
      </c>
      <c r="F29" s="725" t="str">
        <f t="shared" si="1"/>
        <v>Умерен утицај</v>
      </c>
      <c r="G29" s="726">
        <f t="shared" si="2"/>
        <v>4</v>
      </c>
      <c r="H29" s="725" t="str">
        <f t="shared" si="3"/>
        <v>Умерен ризик</v>
      </c>
      <c r="I29" s="732">
        <v>1000</v>
      </c>
      <c r="J29" s="728" t="s">
        <v>936</v>
      </c>
    </row>
    <row r="30" spans="1:10" ht="90.75" thickBot="1">
      <c r="B30" s="731" t="s">
        <v>937</v>
      </c>
      <c r="C30" s="722">
        <v>1</v>
      </c>
      <c r="D30" s="725" t="str">
        <f t="shared" si="0"/>
        <v>Ниска вероватноћа</v>
      </c>
      <c r="E30" s="724">
        <v>3</v>
      </c>
      <c r="F30" s="725" t="str">
        <f t="shared" si="1"/>
        <v>Висок утицај</v>
      </c>
      <c r="G30" s="726">
        <f t="shared" si="2"/>
        <v>3</v>
      </c>
      <c r="H30" s="725" t="str">
        <f t="shared" si="3"/>
        <v>Умерен ризик</v>
      </c>
      <c r="I30" s="732">
        <v>1000</v>
      </c>
      <c r="J30" s="728" t="s">
        <v>936</v>
      </c>
    </row>
    <row r="31" spans="1:10" ht="75.75" thickBot="1">
      <c r="B31" s="731" t="s">
        <v>938</v>
      </c>
      <c r="C31" s="722">
        <v>1</v>
      </c>
      <c r="D31" s="725" t="str">
        <f t="shared" si="0"/>
        <v>Ниска вероватноћа</v>
      </c>
      <c r="E31" s="724">
        <v>3</v>
      </c>
      <c r="F31" s="725" t="str">
        <f t="shared" si="1"/>
        <v>Висок утицај</v>
      </c>
      <c r="G31" s="726">
        <f t="shared" si="2"/>
        <v>3</v>
      </c>
      <c r="H31" s="725" t="str">
        <f t="shared" si="3"/>
        <v>Умерен ризик</v>
      </c>
      <c r="I31" s="732">
        <v>0</v>
      </c>
      <c r="J31" s="728" t="s">
        <v>939</v>
      </c>
    </row>
    <row r="32" spans="1:10" ht="180.75" thickBot="1">
      <c r="B32" s="731" t="s">
        <v>940</v>
      </c>
      <c r="C32" s="722">
        <v>1</v>
      </c>
      <c r="D32" s="725" t="str">
        <f t="shared" si="0"/>
        <v>Ниска вероватноћа</v>
      </c>
      <c r="E32" s="724">
        <v>3</v>
      </c>
      <c r="F32" s="725" t="str">
        <f t="shared" si="1"/>
        <v>Висок утицај</v>
      </c>
      <c r="G32" s="726">
        <f t="shared" si="2"/>
        <v>3</v>
      </c>
      <c r="H32" s="725" t="str">
        <f t="shared" si="3"/>
        <v>Умерен ризик</v>
      </c>
      <c r="I32" s="732">
        <v>1000</v>
      </c>
      <c r="J32" s="728" t="s">
        <v>941</v>
      </c>
    </row>
    <row r="33" spans="2:10" ht="120.75" thickBot="1">
      <c r="B33" s="731" t="s">
        <v>942</v>
      </c>
      <c r="C33" s="722">
        <v>1</v>
      </c>
      <c r="D33" s="725" t="str">
        <f t="shared" si="0"/>
        <v>Ниска вероватноћа</v>
      </c>
      <c r="E33" s="724">
        <v>3</v>
      </c>
      <c r="F33" s="725" t="str">
        <f t="shared" si="1"/>
        <v>Висок утицај</v>
      </c>
      <c r="G33" s="726">
        <f t="shared" si="2"/>
        <v>3</v>
      </c>
      <c r="H33" s="725" t="str">
        <f t="shared" si="3"/>
        <v>Умерен ризик</v>
      </c>
      <c r="I33" s="732">
        <v>1000</v>
      </c>
      <c r="J33" s="733" t="s">
        <v>943</v>
      </c>
    </row>
    <row r="34" spans="2:10" ht="90.75" thickBot="1">
      <c r="B34" s="731" t="s">
        <v>944</v>
      </c>
      <c r="C34" s="722">
        <v>1</v>
      </c>
      <c r="D34" s="725" t="str">
        <f t="shared" si="0"/>
        <v>Ниска вероватноћа</v>
      </c>
      <c r="E34" s="724">
        <v>3</v>
      </c>
      <c r="F34" s="725" t="str">
        <f t="shared" si="1"/>
        <v>Висок утицај</v>
      </c>
      <c r="G34" s="726">
        <f t="shared" si="2"/>
        <v>3</v>
      </c>
      <c r="H34" s="725" t="str">
        <f t="shared" si="3"/>
        <v>Умерен ризик</v>
      </c>
      <c r="I34" s="732">
        <v>1000</v>
      </c>
      <c r="J34" s="733" t="s">
        <v>943</v>
      </c>
    </row>
    <row r="35" spans="2:10" ht="60.75" thickBot="1">
      <c r="B35" s="731" t="s">
        <v>945</v>
      </c>
      <c r="C35" s="722">
        <v>1</v>
      </c>
      <c r="D35" s="725" t="str">
        <f t="shared" si="0"/>
        <v>Ниска вероватноћа</v>
      </c>
      <c r="E35" s="724">
        <v>2</v>
      </c>
      <c r="F35" s="725" t="str">
        <f t="shared" si="1"/>
        <v>Умерен утицај</v>
      </c>
      <c r="G35" s="726">
        <f t="shared" si="2"/>
        <v>2</v>
      </c>
      <c r="H35" s="725" t="str">
        <f t="shared" si="3"/>
        <v>Умерен ризик</v>
      </c>
      <c r="I35" s="732">
        <v>1000</v>
      </c>
      <c r="J35" s="728" t="s">
        <v>946</v>
      </c>
    </row>
    <row r="36" spans="2:10" ht="45.75" thickBot="1">
      <c r="B36" s="731" t="s">
        <v>947</v>
      </c>
      <c r="C36" s="722">
        <v>1</v>
      </c>
      <c r="D36" s="725" t="str">
        <f t="shared" si="0"/>
        <v>Ниска вероватноћа</v>
      </c>
      <c r="E36" s="724">
        <v>2</v>
      </c>
      <c r="F36" s="725" t="str">
        <f t="shared" si="1"/>
        <v>Умерен утицај</v>
      </c>
      <c r="G36" s="726">
        <f t="shared" si="2"/>
        <v>2</v>
      </c>
      <c r="H36" s="725" t="str">
        <f t="shared" si="3"/>
        <v>Умерен ризик</v>
      </c>
      <c r="I36" s="732">
        <v>1000</v>
      </c>
      <c r="J36" s="728" t="s">
        <v>946</v>
      </c>
    </row>
    <row r="37" spans="2:10" ht="90.75" thickBot="1">
      <c r="B37" s="737" t="s">
        <v>948</v>
      </c>
      <c r="C37" s="722">
        <v>1</v>
      </c>
      <c r="D37" s="725" t="str">
        <f t="shared" si="0"/>
        <v>Ниска вероватноћа</v>
      </c>
      <c r="E37" s="724">
        <v>2</v>
      </c>
      <c r="F37" s="725" t="str">
        <f t="shared" si="1"/>
        <v>Умерен утицај</v>
      </c>
      <c r="G37" s="726">
        <f t="shared" si="2"/>
        <v>2</v>
      </c>
      <c r="H37" s="725" t="str">
        <f t="shared" si="3"/>
        <v>Умерен ризик</v>
      </c>
      <c r="I37" s="732">
        <v>1000</v>
      </c>
      <c r="J37" s="728" t="s">
        <v>946</v>
      </c>
    </row>
    <row r="38" spans="2:10" ht="60.75" thickBot="1">
      <c r="B38" s="731" t="s">
        <v>949</v>
      </c>
      <c r="C38" s="722">
        <v>1</v>
      </c>
      <c r="D38" s="725" t="str">
        <f t="shared" si="0"/>
        <v>Ниска вероватноћа</v>
      </c>
      <c r="E38" s="724">
        <v>2</v>
      </c>
      <c r="F38" s="725" t="str">
        <f t="shared" si="1"/>
        <v>Умерен утицај</v>
      </c>
      <c r="G38" s="726">
        <f t="shared" si="2"/>
        <v>2</v>
      </c>
      <c r="H38" s="725" t="str">
        <f t="shared" si="3"/>
        <v>Умерен ризик</v>
      </c>
      <c r="I38" s="732">
        <v>1000</v>
      </c>
      <c r="J38" s="733" t="s">
        <v>950</v>
      </c>
    </row>
    <row r="39" spans="2:10" ht="75.75" thickBot="1">
      <c r="B39" s="731" t="s">
        <v>951</v>
      </c>
      <c r="C39" s="722">
        <v>1</v>
      </c>
      <c r="D39" s="725" t="str">
        <f t="shared" si="0"/>
        <v>Ниска вероватноћа</v>
      </c>
      <c r="E39" s="724">
        <v>2</v>
      </c>
      <c r="F39" s="725" t="str">
        <f t="shared" si="1"/>
        <v>Умерен утицај</v>
      </c>
      <c r="G39" s="726">
        <f t="shared" si="2"/>
        <v>2</v>
      </c>
      <c r="H39" s="725" t="str">
        <f t="shared" si="3"/>
        <v>Умерен ризик</v>
      </c>
      <c r="I39" s="732">
        <v>1000</v>
      </c>
      <c r="J39" s="733" t="s">
        <v>950</v>
      </c>
    </row>
    <row r="40" spans="2:10" ht="75.75" thickBot="1">
      <c r="B40" s="731" t="s">
        <v>952</v>
      </c>
      <c r="C40" s="722">
        <v>1</v>
      </c>
      <c r="D40" s="725" t="str">
        <f t="shared" si="0"/>
        <v>Ниска вероватноћа</v>
      </c>
      <c r="E40" s="724">
        <v>3</v>
      </c>
      <c r="F40" s="725" t="str">
        <f t="shared" si="1"/>
        <v>Висок утицај</v>
      </c>
      <c r="G40" s="726">
        <f t="shared" si="2"/>
        <v>3</v>
      </c>
      <c r="H40" s="725" t="str">
        <f t="shared" si="3"/>
        <v>Умерен ризик</v>
      </c>
      <c r="I40" s="732">
        <v>1000</v>
      </c>
      <c r="J40" s="733" t="s">
        <v>950</v>
      </c>
    </row>
    <row r="41" spans="2:10" ht="120.75" thickBot="1">
      <c r="B41" s="731" t="s">
        <v>953</v>
      </c>
      <c r="C41" s="722">
        <v>1</v>
      </c>
      <c r="D41" s="725" t="str">
        <f t="shared" si="0"/>
        <v>Ниска вероватноћа</v>
      </c>
      <c r="E41" s="724">
        <v>3</v>
      </c>
      <c r="F41" s="725" t="str">
        <f t="shared" si="1"/>
        <v>Висок утицај</v>
      </c>
      <c r="G41" s="726">
        <f t="shared" si="2"/>
        <v>3</v>
      </c>
      <c r="H41" s="725" t="str">
        <f t="shared" si="3"/>
        <v>Умерен ризик</v>
      </c>
      <c r="I41" s="732">
        <v>1000</v>
      </c>
      <c r="J41" s="733" t="s">
        <v>954</v>
      </c>
    </row>
    <row r="42" spans="2:10" ht="45.75" thickBot="1">
      <c r="B42" s="731" t="s">
        <v>955</v>
      </c>
      <c r="C42" s="722">
        <v>1</v>
      </c>
      <c r="D42" s="725" t="str">
        <f t="shared" si="0"/>
        <v>Ниска вероватноћа</v>
      </c>
      <c r="E42" s="724">
        <v>3</v>
      </c>
      <c r="F42" s="725" t="str">
        <f t="shared" si="1"/>
        <v>Висок утицај</v>
      </c>
      <c r="G42" s="726">
        <f t="shared" si="2"/>
        <v>3</v>
      </c>
      <c r="H42" s="725" t="str">
        <f t="shared" si="3"/>
        <v>Умерен ризик</v>
      </c>
      <c r="I42" s="732">
        <v>1000</v>
      </c>
      <c r="J42" s="728" t="s">
        <v>956</v>
      </c>
    </row>
    <row r="43" spans="2:10" ht="60.75" thickBot="1">
      <c r="B43" s="731" t="s">
        <v>957</v>
      </c>
      <c r="C43" s="722">
        <v>1</v>
      </c>
      <c r="D43" s="725" t="str">
        <f t="shared" si="0"/>
        <v>Ниска вероватноћа</v>
      </c>
      <c r="E43" s="724">
        <v>3</v>
      </c>
      <c r="F43" s="725" t="str">
        <f t="shared" si="1"/>
        <v>Висок утицај</v>
      </c>
      <c r="G43" s="726">
        <f t="shared" si="2"/>
        <v>3</v>
      </c>
      <c r="H43" s="725" t="str">
        <f t="shared" si="3"/>
        <v>Умерен ризик</v>
      </c>
      <c r="I43" s="732">
        <v>1000</v>
      </c>
      <c r="J43" s="728" t="s">
        <v>956</v>
      </c>
    </row>
    <row r="44" spans="2:10" ht="105.75" thickBot="1">
      <c r="B44" s="731" t="s">
        <v>958</v>
      </c>
      <c r="C44" s="722">
        <v>1</v>
      </c>
      <c r="D44" s="725" t="str">
        <f t="shared" si="0"/>
        <v>Ниска вероватноћа</v>
      </c>
      <c r="E44" s="724">
        <v>3</v>
      </c>
      <c r="F44" s="725" t="str">
        <f t="shared" si="1"/>
        <v>Висок утицај</v>
      </c>
      <c r="G44" s="726">
        <f t="shared" si="2"/>
        <v>3</v>
      </c>
      <c r="H44" s="725" t="str">
        <f t="shared" si="3"/>
        <v>Умерен ризик</v>
      </c>
      <c r="I44" s="732">
        <v>1000</v>
      </c>
      <c r="J44" s="728" t="s">
        <v>956</v>
      </c>
    </row>
    <row r="45" spans="2:10" ht="60.75" thickBot="1">
      <c r="B45" s="731" t="s">
        <v>959</v>
      </c>
      <c r="C45" s="722">
        <v>1</v>
      </c>
      <c r="D45" s="725" t="str">
        <f t="shared" si="0"/>
        <v>Ниска вероватноћа</v>
      </c>
      <c r="E45" s="724">
        <v>2</v>
      </c>
      <c r="F45" s="725" t="str">
        <f t="shared" si="1"/>
        <v>Умерен утицај</v>
      </c>
      <c r="G45" s="726">
        <f t="shared" si="2"/>
        <v>2</v>
      </c>
      <c r="H45" s="725" t="str">
        <f t="shared" si="3"/>
        <v>Умерен ризик</v>
      </c>
      <c r="I45" s="732">
        <v>1000</v>
      </c>
      <c r="J45" s="728" t="s">
        <v>960</v>
      </c>
    </row>
    <row r="46" spans="2:10" ht="60.75" thickBot="1">
      <c r="B46" s="731" t="s">
        <v>961</v>
      </c>
      <c r="C46" s="722">
        <v>1</v>
      </c>
      <c r="D46" s="725" t="str">
        <f t="shared" si="0"/>
        <v>Ниска вероватноћа</v>
      </c>
      <c r="E46" s="724">
        <v>2</v>
      </c>
      <c r="F46" s="725" t="str">
        <f t="shared" si="1"/>
        <v>Умерен утицај</v>
      </c>
      <c r="G46" s="726">
        <f t="shared" si="2"/>
        <v>2</v>
      </c>
      <c r="H46" s="725" t="str">
        <f t="shared" si="3"/>
        <v>Умерен ризик</v>
      </c>
      <c r="I46" s="732">
        <v>1000</v>
      </c>
      <c r="J46" s="733" t="s">
        <v>962</v>
      </c>
    </row>
    <row r="47" spans="2:10" ht="75.75" thickBot="1">
      <c r="B47" s="731" t="s">
        <v>963</v>
      </c>
      <c r="C47" s="722">
        <v>1</v>
      </c>
      <c r="D47" s="725" t="str">
        <f t="shared" si="0"/>
        <v>Ниска вероватноћа</v>
      </c>
      <c r="E47" s="724">
        <v>3</v>
      </c>
      <c r="F47" s="725" t="str">
        <f t="shared" si="1"/>
        <v>Висок утицај</v>
      </c>
      <c r="G47" s="726">
        <f t="shared" si="2"/>
        <v>3</v>
      </c>
      <c r="H47" s="725" t="str">
        <f t="shared" si="3"/>
        <v>Умерен ризик</v>
      </c>
      <c r="I47" s="732">
        <v>1000</v>
      </c>
      <c r="J47" s="733" t="s">
        <v>962</v>
      </c>
    </row>
    <row r="48" spans="2:10" ht="45.75" thickBot="1">
      <c r="B48" s="731" t="s">
        <v>964</v>
      </c>
      <c r="C48" s="722">
        <v>1</v>
      </c>
      <c r="D48" s="725" t="str">
        <f t="shared" si="0"/>
        <v>Ниска вероватноћа</v>
      </c>
      <c r="E48" s="724">
        <v>3</v>
      </c>
      <c r="F48" s="725" t="str">
        <f t="shared" si="1"/>
        <v>Висок утицај</v>
      </c>
      <c r="G48" s="726">
        <f t="shared" si="2"/>
        <v>3</v>
      </c>
      <c r="H48" s="725" t="str">
        <f t="shared" si="3"/>
        <v>Умерен ризик</v>
      </c>
      <c r="I48" s="732">
        <v>1000</v>
      </c>
      <c r="J48" s="733" t="s">
        <v>962</v>
      </c>
    </row>
    <row r="49" spans="2:10" ht="45.75" thickBot="1">
      <c r="B49" s="731" t="s">
        <v>965</v>
      </c>
      <c r="C49" s="722">
        <v>1</v>
      </c>
      <c r="D49" s="725" t="str">
        <f t="shared" si="0"/>
        <v>Ниска вероватноћа</v>
      </c>
      <c r="E49" s="724">
        <v>2</v>
      </c>
      <c r="F49" s="725" t="str">
        <f t="shared" si="1"/>
        <v>Умерен утицај</v>
      </c>
      <c r="G49" s="726">
        <f t="shared" si="2"/>
        <v>2</v>
      </c>
      <c r="H49" s="725" t="str">
        <f t="shared" si="3"/>
        <v>Умерен ризик</v>
      </c>
      <c r="I49" s="732">
        <v>1000</v>
      </c>
      <c r="J49" s="728" t="s">
        <v>966</v>
      </c>
    </row>
    <row r="50" spans="2:10" ht="60.75" thickBot="1">
      <c r="B50" s="731" t="s">
        <v>967</v>
      </c>
      <c r="C50" s="722">
        <v>1</v>
      </c>
      <c r="D50" s="725" t="str">
        <f t="shared" si="0"/>
        <v>Ниска вероватноћа</v>
      </c>
      <c r="E50" s="724">
        <v>2</v>
      </c>
      <c r="F50" s="725" t="str">
        <f t="shared" si="1"/>
        <v>Умерен утицај</v>
      </c>
      <c r="G50" s="726">
        <f t="shared" si="2"/>
        <v>2</v>
      </c>
      <c r="H50" s="725" t="str">
        <f t="shared" si="3"/>
        <v>Умерен ризик</v>
      </c>
      <c r="I50" s="732">
        <v>1000</v>
      </c>
      <c r="J50" s="728" t="s">
        <v>966</v>
      </c>
    </row>
    <row r="51" spans="2:10" ht="120.75" thickBot="1">
      <c r="B51" s="731" t="s">
        <v>968</v>
      </c>
      <c r="C51" s="722">
        <v>1</v>
      </c>
      <c r="D51" s="725" t="str">
        <f t="shared" si="0"/>
        <v>Ниска вероватноћа</v>
      </c>
      <c r="E51" s="724">
        <v>3</v>
      </c>
      <c r="F51" s="725" t="str">
        <f t="shared" si="1"/>
        <v>Висок утицај</v>
      </c>
      <c r="G51" s="726">
        <f t="shared" si="2"/>
        <v>3</v>
      </c>
      <c r="H51" s="725" t="str">
        <f t="shared" si="3"/>
        <v>Умерен ризик</v>
      </c>
      <c r="I51" s="732">
        <v>1000</v>
      </c>
      <c r="J51" s="728" t="s">
        <v>969</v>
      </c>
    </row>
    <row r="52" spans="2:10" ht="60.75" thickBot="1">
      <c r="B52" s="731" t="s">
        <v>970</v>
      </c>
      <c r="C52" s="722">
        <v>1</v>
      </c>
      <c r="D52" s="725" t="str">
        <f t="shared" si="0"/>
        <v>Ниска вероватноћа</v>
      </c>
      <c r="E52" s="724">
        <v>3</v>
      </c>
      <c r="F52" s="725" t="str">
        <f t="shared" si="1"/>
        <v>Висок утицај</v>
      </c>
      <c r="G52" s="726">
        <f t="shared" si="2"/>
        <v>3</v>
      </c>
      <c r="H52" s="725" t="str">
        <f t="shared" si="3"/>
        <v>Умерен ризик</v>
      </c>
      <c r="I52" s="732">
        <v>1000</v>
      </c>
      <c r="J52" s="728" t="s">
        <v>969</v>
      </c>
    </row>
    <row r="53" spans="2:10" ht="60.75" thickBot="1">
      <c r="B53" s="731" t="s">
        <v>971</v>
      </c>
      <c r="C53" s="722">
        <v>1</v>
      </c>
      <c r="D53" s="725" t="str">
        <f t="shared" si="0"/>
        <v>Ниска вероватноћа</v>
      </c>
      <c r="E53" s="724">
        <v>3</v>
      </c>
      <c r="F53" s="725" t="str">
        <f t="shared" si="1"/>
        <v>Висок утицај</v>
      </c>
      <c r="G53" s="726">
        <f t="shared" si="2"/>
        <v>3</v>
      </c>
      <c r="H53" s="725" t="str">
        <f t="shared" si="3"/>
        <v>Умерен ризик</v>
      </c>
      <c r="I53" s="732">
        <v>1000</v>
      </c>
      <c r="J53" s="728" t="s">
        <v>972</v>
      </c>
    </row>
    <row r="54" spans="2:10" ht="60.75" thickBot="1">
      <c r="B54" s="731" t="s">
        <v>973</v>
      </c>
      <c r="C54" s="722">
        <v>1</v>
      </c>
      <c r="D54" s="725" t="str">
        <f t="shared" si="0"/>
        <v>Ниска вероватноћа</v>
      </c>
      <c r="E54" s="724">
        <v>3</v>
      </c>
      <c r="F54" s="725" t="str">
        <f t="shared" si="1"/>
        <v>Висок утицај</v>
      </c>
      <c r="G54" s="726">
        <f t="shared" si="2"/>
        <v>3</v>
      </c>
      <c r="H54" s="725" t="str">
        <f t="shared" si="3"/>
        <v>Умерен ризик</v>
      </c>
      <c r="I54" s="732">
        <v>1000</v>
      </c>
      <c r="J54" s="728" t="s">
        <v>974</v>
      </c>
    </row>
    <row r="55" spans="2:10" ht="60.75" thickBot="1">
      <c r="B55" s="731" t="s">
        <v>975</v>
      </c>
      <c r="C55" s="722">
        <v>1</v>
      </c>
      <c r="D55" s="725" t="str">
        <f t="shared" si="0"/>
        <v>Ниска вероватноћа</v>
      </c>
      <c r="E55" s="724">
        <v>2</v>
      </c>
      <c r="F55" s="725" t="str">
        <f t="shared" si="1"/>
        <v>Умерен утицај</v>
      </c>
      <c r="G55" s="726">
        <f t="shared" si="2"/>
        <v>2</v>
      </c>
      <c r="H55" s="725" t="str">
        <f t="shared" si="3"/>
        <v>Умерен ризик</v>
      </c>
      <c r="I55" s="732">
        <v>1000</v>
      </c>
      <c r="J55" s="728" t="s">
        <v>976</v>
      </c>
    </row>
    <row r="56" spans="2:10" ht="126">
      <c r="B56" s="736" t="s">
        <v>977</v>
      </c>
      <c r="C56" s="722">
        <v>1</v>
      </c>
      <c r="D56" s="725" t="str">
        <f t="shared" si="0"/>
        <v>Ниска вероватноћа</v>
      </c>
      <c r="E56" s="724">
        <v>3</v>
      </c>
      <c r="F56" s="725" t="str">
        <f t="shared" si="1"/>
        <v>Висок утицај</v>
      </c>
      <c r="G56" s="726">
        <f t="shared" si="2"/>
        <v>3</v>
      </c>
      <c r="H56" s="725" t="str">
        <f t="shared" si="3"/>
        <v>Умерен ризик</v>
      </c>
      <c r="I56" s="732">
        <v>1000</v>
      </c>
      <c r="J56" s="738" t="s">
        <v>978</v>
      </c>
    </row>
    <row r="57" spans="2:10" ht="126.75" thickBot="1">
      <c r="B57" s="734" t="s">
        <v>979</v>
      </c>
      <c r="C57" s="722">
        <v>1</v>
      </c>
      <c r="D57" s="725" t="str">
        <f t="shared" si="0"/>
        <v>Ниска вероватноћа</v>
      </c>
      <c r="E57" s="724">
        <v>3</v>
      </c>
      <c r="F57" s="725" t="str">
        <f t="shared" si="1"/>
        <v>Висок утицај</v>
      </c>
      <c r="G57" s="726">
        <f t="shared" si="2"/>
        <v>3</v>
      </c>
      <c r="H57" s="725" t="str">
        <f t="shared" si="3"/>
        <v>Умерен ризик</v>
      </c>
      <c r="I57" s="732">
        <v>1000</v>
      </c>
      <c r="J57" s="733" t="s">
        <v>980</v>
      </c>
    </row>
    <row r="58" spans="2:10" ht="60.75" thickBot="1">
      <c r="B58" s="731" t="s">
        <v>981</v>
      </c>
      <c r="C58" s="722">
        <v>1</v>
      </c>
      <c r="D58" s="725" t="str">
        <f t="shared" si="0"/>
        <v>Ниска вероватноћа</v>
      </c>
      <c r="E58" s="724">
        <v>2</v>
      </c>
      <c r="F58" s="725" t="str">
        <f t="shared" si="1"/>
        <v>Умерен утицај</v>
      </c>
      <c r="G58" s="726">
        <f t="shared" si="2"/>
        <v>2</v>
      </c>
      <c r="H58" s="725" t="str">
        <f t="shared" si="3"/>
        <v>Умерен ризик</v>
      </c>
      <c r="I58" s="732">
        <v>1000</v>
      </c>
      <c r="J58" s="733" t="s">
        <v>982</v>
      </c>
    </row>
    <row r="59" spans="2:10" ht="48" thickBot="1">
      <c r="B59" s="731" t="s">
        <v>983</v>
      </c>
      <c r="C59" s="722">
        <v>1</v>
      </c>
      <c r="D59" s="725" t="str">
        <f t="shared" si="0"/>
        <v>Ниска вероватноћа</v>
      </c>
      <c r="E59" s="724">
        <v>3</v>
      </c>
      <c r="F59" s="725" t="str">
        <f t="shared" si="1"/>
        <v>Висок утицај</v>
      </c>
      <c r="G59" s="726">
        <f t="shared" si="2"/>
        <v>3</v>
      </c>
      <c r="H59" s="725" t="str">
        <f t="shared" si="3"/>
        <v>Умерен ризик</v>
      </c>
      <c r="I59" s="732">
        <v>1000</v>
      </c>
      <c r="J59" s="733" t="s">
        <v>982</v>
      </c>
    </row>
    <row r="60" spans="2:10" ht="60.75" thickBot="1">
      <c r="B60" s="731" t="s">
        <v>984</v>
      </c>
      <c r="C60" s="722">
        <v>1</v>
      </c>
      <c r="D60" s="725" t="str">
        <f t="shared" si="0"/>
        <v>Ниска вероватноћа</v>
      </c>
      <c r="E60" s="724">
        <v>2</v>
      </c>
      <c r="F60" s="725" t="str">
        <f t="shared" si="1"/>
        <v>Умерен утицај</v>
      </c>
      <c r="G60" s="726">
        <f t="shared" si="2"/>
        <v>2</v>
      </c>
      <c r="H60" s="725" t="str">
        <f t="shared" si="3"/>
        <v>Умерен ризик</v>
      </c>
      <c r="I60" s="732">
        <v>1000</v>
      </c>
      <c r="J60" s="733" t="s">
        <v>982</v>
      </c>
    </row>
    <row r="61" spans="2:10" ht="48" thickBot="1">
      <c r="B61" s="731" t="s">
        <v>985</v>
      </c>
      <c r="C61" s="722">
        <v>2</v>
      </c>
      <c r="D61" s="725" t="str">
        <f t="shared" si="0"/>
        <v>Умерена вероватноћа</v>
      </c>
      <c r="E61" s="724">
        <v>2</v>
      </c>
      <c r="F61" s="725" t="str">
        <f t="shared" si="1"/>
        <v>Умерен утицај</v>
      </c>
      <c r="G61" s="726">
        <f t="shared" si="2"/>
        <v>4</v>
      </c>
      <c r="H61" s="725" t="str">
        <f t="shared" si="3"/>
        <v>Умерен ризик</v>
      </c>
      <c r="I61" s="732">
        <v>1000</v>
      </c>
      <c r="J61" s="733" t="s">
        <v>982</v>
      </c>
    </row>
    <row r="62" spans="2:10" ht="63.75" thickBot="1">
      <c r="B62" s="739" t="s">
        <v>986</v>
      </c>
      <c r="C62" s="722">
        <v>1</v>
      </c>
      <c r="D62" s="725" t="str">
        <f t="shared" si="0"/>
        <v>Ниска вероватноћа</v>
      </c>
      <c r="E62" s="724">
        <v>3</v>
      </c>
      <c r="F62" s="725" t="str">
        <f t="shared" si="1"/>
        <v>Висок утицај</v>
      </c>
      <c r="G62" s="726">
        <f t="shared" si="2"/>
        <v>3</v>
      </c>
      <c r="H62" s="725" t="str">
        <f t="shared" si="3"/>
        <v>Умерен ризик</v>
      </c>
      <c r="I62" s="732">
        <v>1000</v>
      </c>
      <c r="J62" s="740" t="s">
        <v>987</v>
      </c>
    </row>
    <row r="63" spans="2:10" ht="63.75" thickBot="1">
      <c r="B63" s="741" t="s">
        <v>988</v>
      </c>
      <c r="C63" s="722">
        <v>1</v>
      </c>
      <c r="D63" s="725" t="str">
        <f t="shared" si="0"/>
        <v>Ниска вероватноћа</v>
      </c>
      <c r="E63" s="724">
        <v>3</v>
      </c>
      <c r="F63" s="725" t="str">
        <f t="shared" si="1"/>
        <v>Висок утицај</v>
      </c>
      <c r="G63" s="726">
        <f t="shared" si="2"/>
        <v>3</v>
      </c>
      <c r="H63" s="725" t="str">
        <f t="shared" si="3"/>
        <v>Умерен ризик</v>
      </c>
      <c r="I63" s="732">
        <v>1000</v>
      </c>
      <c r="J63" s="742" t="s">
        <v>987</v>
      </c>
    </row>
    <row r="65" spans="2:6">
      <c r="B65" s="559" t="s">
        <v>219</v>
      </c>
      <c r="C65" s="560"/>
      <c r="D65" s="561"/>
      <c r="E65" s="561"/>
      <c r="F65" s="561"/>
    </row>
    <row r="66" spans="2:6">
      <c r="B66" s="560" t="s">
        <v>734</v>
      </c>
      <c r="C66" s="560"/>
      <c r="D66" s="561"/>
      <c r="E66" s="561"/>
      <c r="F66" s="561"/>
    </row>
    <row r="67" spans="2:6">
      <c r="B67" s="560" t="s">
        <v>735</v>
      </c>
      <c r="C67" s="560"/>
      <c r="D67" s="561"/>
      <c r="E67" s="561"/>
      <c r="F67" s="561"/>
    </row>
    <row r="68" spans="2:6">
      <c r="B68" s="560" t="s">
        <v>736</v>
      </c>
      <c r="C68" s="560"/>
      <c r="D68" s="561"/>
      <c r="E68" s="561"/>
      <c r="F68" s="561"/>
    </row>
    <row r="69" spans="2:6">
      <c r="B69" s="560" t="s">
        <v>737</v>
      </c>
      <c r="C69" s="560"/>
      <c r="D69" s="561"/>
      <c r="E69" s="561"/>
      <c r="F69" s="561"/>
    </row>
    <row r="70" spans="2:6">
      <c r="B70" s="560"/>
      <c r="C70" s="560"/>
      <c r="D70" s="561"/>
      <c r="E70" s="561"/>
      <c r="F70" s="561"/>
    </row>
    <row r="71" spans="2:6">
      <c r="B71" s="560" t="s">
        <v>738</v>
      </c>
      <c r="C71" s="560"/>
      <c r="D71" s="561"/>
      <c r="E71" s="561"/>
      <c r="F71" s="561"/>
    </row>
    <row r="72" spans="2:6">
      <c r="B72" s="560" t="s">
        <v>739</v>
      </c>
      <c r="C72" s="560"/>
      <c r="D72" s="561"/>
      <c r="E72" s="561"/>
      <c r="F72" s="561"/>
    </row>
    <row r="73" spans="2:6">
      <c r="B73" s="560" t="s">
        <v>740</v>
      </c>
      <c r="C73" s="560"/>
      <c r="D73" s="561"/>
      <c r="E73" s="561"/>
      <c r="F73" s="561"/>
    </row>
    <row r="74" spans="2:6">
      <c r="B74" s="560" t="s">
        <v>741</v>
      </c>
      <c r="C74" s="560"/>
      <c r="D74" s="561"/>
      <c r="E74" s="561"/>
      <c r="F74" s="561"/>
    </row>
    <row r="75" spans="2:6">
      <c r="B75" s="560"/>
      <c r="C75" s="560"/>
      <c r="D75" s="561"/>
      <c r="E75" s="561"/>
      <c r="F75" s="561"/>
    </row>
    <row r="76" spans="2:6">
      <c r="B76" s="560" t="s">
        <v>742</v>
      </c>
      <c r="C76" s="560"/>
      <c r="D76" s="561"/>
      <c r="E76" s="561"/>
      <c r="F76" s="561"/>
    </row>
    <row r="77" spans="2:6">
      <c r="B77" s="743"/>
      <c r="C77" s="743"/>
      <c r="D77" s="743"/>
      <c r="E77" s="743"/>
      <c r="F77" s="743"/>
    </row>
  </sheetData>
  <sheetProtection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63">
      <formula1>$C$1:$C$4</formula1>
    </dataValidation>
    <dataValidation type="list" allowBlank="1" showInputMessage="1" showErrorMessage="1" sqref="C9:C63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>
    <tabColor theme="3" tint="0.79998168889431442"/>
  </sheetPr>
  <dimension ref="A1:J50"/>
  <sheetViews>
    <sheetView showGridLines="0" workbookViewId="0">
      <selection activeCell="E20" sqref="E20"/>
    </sheetView>
  </sheetViews>
  <sheetFormatPr defaultRowHeight="12.75"/>
  <cols>
    <col min="1" max="1" width="41.42578125" style="566" customWidth="1"/>
    <col min="2" max="2" width="20.85546875" style="566" customWidth="1"/>
    <col min="3" max="6" width="13.28515625" style="566" customWidth="1"/>
    <col min="7" max="16384" width="9.140625" style="566"/>
  </cols>
  <sheetData>
    <row r="1" spans="1:10">
      <c r="E1" s="916" t="s">
        <v>748</v>
      </c>
      <c r="F1" s="916"/>
    </row>
    <row r="2" spans="1:10">
      <c r="E2" s="567"/>
    </row>
    <row r="3" spans="1:10" ht="15.75">
      <c r="A3" s="884" t="s">
        <v>351</v>
      </c>
      <c r="B3" s="884"/>
      <c r="C3" s="884"/>
      <c r="D3" s="884"/>
      <c r="E3" s="884"/>
      <c r="F3" s="884"/>
    </row>
    <row r="5" spans="1:10">
      <c r="A5" s="568"/>
      <c r="B5" s="568"/>
      <c r="F5" s="567" t="s">
        <v>197</v>
      </c>
    </row>
    <row r="6" spans="1:10" ht="30.75" customHeight="1" thickBot="1">
      <c r="A6" s="569"/>
      <c r="B6" s="570"/>
      <c r="C6" s="571" t="s">
        <v>747</v>
      </c>
      <c r="D6" s="571" t="s">
        <v>756</v>
      </c>
      <c r="E6" s="571" t="s">
        <v>791</v>
      </c>
      <c r="F6" s="572" t="s">
        <v>793</v>
      </c>
    </row>
    <row r="7" spans="1:10" ht="13.5" thickTop="1">
      <c r="A7" s="573" t="s">
        <v>362</v>
      </c>
      <c r="B7" s="574" t="s">
        <v>208</v>
      </c>
      <c r="C7" s="744">
        <v>27011</v>
      </c>
      <c r="D7" s="745">
        <v>21126</v>
      </c>
      <c r="E7" s="575">
        <v>24471</v>
      </c>
      <c r="F7" s="576">
        <v>47976</v>
      </c>
    </row>
    <row r="8" spans="1:10" ht="13.5" thickBot="1">
      <c r="A8" s="577"/>
      <c r="B8" s="578" t="s">
        <v>209</v>
      </c>
      <c r="C8" s="594">
        <v>18861</v>
      </c>
      <c r="D8" s="746">
        <v>22099</v>
      </c>
      <c r="E8" s="579">
        <v>37064</v>
      </c>
      <c r="F8" s="580" t="s">
        <v>210</v>
      </c>
    </row>
    <row r="9" spans="1:10">
      <c r="A9" s="581"/>
      <c r="B9" s="582" t="s">
        <v>363</v>
      </c>
      <c r="C9" s="747">
        <f>IFERROR(C8/C7-1,0)</f>
        <v>-0.30172892525267481</v>
      </c>
      <c r="D9" s="747">
        <f>IFERROR(D8/D7-1,0)</f>
        <v>4.6056991385023283E-2</v>
      </c>
      <c r="E9" s="583">
        <f>IFERROR(E8/E7-1,0)</f>
        <v>0.51460912917330726</v>
      </c>
      <c r="F9" s="584" t="s">
        <v>210</v>
      </c>
    </row>
    <row r="10" spans="1:10" ht="13.5" thickBot="1">
      <c r="A10" s="913" t="s">
        <v>364</v>
      </c>
      <c r="B10" s="914"/>
      <c r="C10" s="748">
        <f>IFERROR(C8/B8-1,0)</f>
        <v>0</v>
      </c>
      <c r="D10" s="748">
        <f>IFERROR(D7/C8-1,0)</f>
        <v>0.12008907268967706</v>
      </c>
      <c r="E10" s="585">
        <f>IFERROR(E8/D8-1,0)</f>
        <v>0.67717996289424853</v>
      </c>
      <c r="F10" s="585">
        <f>IFERROR(F7/E8-1,0)</f>
        <v>0.29440966976041438</v>
      </c>
    </row>
    <row r="11" spans="1:10" ht="13.5" thickTop="1">
      <c r="A11" s="573" t="s">
        <v>365</v>
      </c>
      <c r="B11" s="574" t="s">
        <v>208</v>
      </c>
      <c r="C11" s="587">
        <v>89133</v>
      </c>
      <c r="D11" s="749">
        <v>80228</v>
      </c>
      <c r="E11" s="575">
        <v>80390</v>
      </c>
      <c r="F11" s="575">
        <v>126852</v>
      </c>
    </row>
    <row r="12" spans="1:10" ht="13.5" thickBot="1">
      <c r="A12" s="577"/>
      <c r="B12" s="578" t="s">
        <v>209</v>
      </c>
      <c r="C12" s="594">
        <v>72022</v>
      </c>
      <c r="D12" s="746">
        <v>72814</v>
      </c>
      <c r="E12" s="575">
        <v>92379</v>
      </c>
      <c r="F12" s="580" t="s">
        <v>210</v>
      </c>
      <c r="J12" s="568"/>
    </row>
    <row r="13" spans="1:10">
      <c r="A13" s="581"/>
      <c r="B13" s="582" t="s">
        <v>363</v>
      </c>
      <c r="C13" s="747">
        <f>IFERROR(C12/C11-1,0)</f>
        <v>-0.19197154813593165</v>
      </c>
      <c r="D13" s="747">
        <f>IFERROR(D12/D11-1,0)</f>
        <v>-9.2411626863439178E-2</v>
      </c>
      <c r="E13" s="583">
        <f>IFERROR(E12/E11-1,0)</f>
        <v>0.14913546461002603</v>
      </c>
      <c r="F13" s="584" t="s">
        <v>210</v>
      </c>
    </row>
    <row r="14" spans="1:10" ht="13.5" thickBot="1">
      <c r="A14" s="913" t="s">
        <v>364</v>
      </c>
      <c r="B14" s="914"/>
      <c r="C14" s="748">
        <f>IFERROR(C12/B12-1,0)</f>
        <v>0</v>
      </c>
      <c r="D14" s="748">
        <f>IFERROR(D11/C12-1,0)</f>
        <v>0.11393740801421792</v>
      </c>
      <c r="E14" s="585">
        <f>IFERROR(E12/D12-1,0)</f>
        <v>0.26869832724476073</v>
      </c>
      <c r="F14" s="585">
        <f>IFERROR(F11/E12-1,0)</f>
        <v>0.37316922677231834</v>
      </c>
      <c r="J14" s="568"/>
    </row>
    <row r="15" spans="1:10" ht="13.5" thickTop="1">
      <c r="A15" s="573" t="s">
        <v>207</v>
      </c>
      <c r="B15" s="574" t="s">
        <v>208</v>
      </c>
      <c r="C15" s="750">
        <v>304601</v>
      </c>
      <c r="D15" s="749">
        <v>346969</v>
      </c>
      <c r="E15" s="575">
        <v>330422</v>
      </c>
      <c r="F15" s="575">
        <v>318800</v>
      </c>
    </row>
    <row r="16" spans="1:10" ht="13.5" thickBot="1">
      <c r="A16" s="577"/>
      <c r="B16" s="578" t="s">
        <v>209</v>
      </c>
      <c r="C16" s="594">
        <v>186475</v>
      </c>
      <c r="D16" s="746">
        <v>230309</v>
      </c>
      <c r="E16" s="586">
        <v>217000</v>
      </c>
      <c r="F16" s="580" t="s">
        <v>210</v>
      </c>
    </row>
    <row r="17" spans="1:10">
      <c r="A17" s="581"/>
      <c r="B17" s="582" t="s">
        <v>363</v>
      </c>
      <c r="C17" s="747">
        <f>IFERROR(C16/C15-1,0)</f>
        <v>-0.38780568678369409</v>
      </c>
      <c r="D17" s="747">
        <f>IFERROR(D16/D15-1,0)</f>
        <v>-0.33622600289939442</v>
      </c>
      <c r="E17" s="583">
        <f>IFERROR(E16/E15-1,0)</f>
        <v>-0.34326406837317125</v>
      </c>
      <c r="F17" s="584" t="s">
        <v>210</v>
      </c>
    </row>
    <row r="18" spans="1:10" ht="13.5" thickBot="1">
      <c r="A18" s="913" t="s">
        <v>364</v>
      </c>
      <c r="B18" s="914"/>
      <c r="C18" s="748">
        <f>IFERROR(C16/B16-1,0)</f>
        <v>0</v>
      </c>
      <c r="D18" s="748">
        <f>IFERROR(D15/C16-1,0)</f>
        <v>0.86067301246815919</v>
      </c>
      <c r="E18" s="585">
        <f>IFERROR(E16/D16-1,0)</f>
        <v>-5.7787581032438973E-2</v>
      </c>
      <c r="F18" s="585">
        <f>IFERROR(F15/E16-1,0)</f>
        <v>0.46912442396313359</v>
      </c>
      <c r="J18" s="568"/>
    </row>
    <row r="19" spans="1:10" ht="13.5" thickTop="1">
      <c r="A19" s="573" t="s">
        <v>211</v>
      </c>
      <c r="B19" s="574" t="s">
        <v>208</v>
      </c>
      <c r="C19" s="750">
        <v>299095</v>
      </c>
      <c r="D19" s="749">
        <v>343224</v>
      </c>
      <c r="E19" s="575">
        <v>327152</v>
      </c>
      <c r="F19" s="575">
        <v>305882</v>
      </c>
    </row>
    <row r="20" spans="1:10" ht="13.5" thickBot="1">
      <c r="A20" s="577"/>
      <c r="B20" s="578" t="s">
        <v>209</v>
      </c>
      <c r="C20" s="594">
        <v>194912</v>
      </c>
      <c r="D20" s="746">
        <v>229553</v>
      </c>
      <c r="E20" s="586">
        <v>206567</v>
      </c>
      <c r="F20" s="580" t="s">
        <v>210</v>
      </c>
    </row>
    <row r="21" spans="1:10">
      <c r="A21" s="581"/>
      <c r="B21" s="582" t="s">
        <v>363</v>
      </c>
      <c r="C21" s="747">
        <f>IFERROR(C20/C19-1,0)</f>
        <v>-0.34832745448770452</v>
      </c>
      <c r="D21" s="747">
        <f>IFERROR(D20/D19-1,0)</f>
        <v>-0.33118604759573922</v>
      </c>
      <c r="E21" s="583">
        <f>IFERROR(E20/E19-1,0)</f>
        <v>-0.36859013547219643</v>
      </c>
      <c r="F21" s="584" t="s">
        <v>210</v>
      </c>
    </row>
    <row r="22" spans="1:10" ht="13.5" thickBot="1">
      <c r="A22" s="913" t="s">
        <v>364</v>
      </c>
      <c r="B22" s="914"/>
      <c r="C22" s="748">
        <f>IFERROR(C20/B20-1,0)</f>
        <v>0</v>
      </c>
      <c r="D22" s="748">
        <f>IFERROR(D19/C20-1,0)</f>
        <v>0.76091774749630603</v>
      </c>
      <c r="E22" s="585">
        <f>IFERROR(E20/D20-1,0)</f>
        <v>-0.10013373817811133</v>
      </c>
      <c r="F22" s="585">
        <f>IFERROR(F19/E20-1,0)</f>
        <v>0.4807883156554531</v>
      </c>
    </row>
    <row r="23" spans="1:10" ht="13.5" thickTop="1">
      <c r="A23" s="573" t="s">
        <v>212</v>
      </c>
      <c r="B23" s="574" t="s">
        <v>208</v>
      </c>
      <c r="C23" s="751">
        <f>C15-C19</f>
        <v>5506</v>
      </c>
      <c r="D23" s="749">
        <f>D15-D19</f>
        <v>3745</v>
      </c>
      <c r="E23" s="587">
        <f>E15-E19</f>
        <v>3270</v>
      </c>
      <c r="F23" s="575">
        <f>F15-F19</f>
        <v>12918</v>
      </c>
    </row>
    <row r="24" spans="1:10" ht="13.5" thickBot="1">
      <c r="A24" s="577"/>
      <c r="B24" s="578" t="s">
        <v>209</v>
      </c>
      <c r="C24" s="752">
        <f>C16-C20</f>
        <v>-8437</v>
      </c>
      <c r="D24" s="746">
        <v>756</v>
      </c>
      <c r="E24" s="588">
        <f>E16-E20</f>
        <v>10433</v>
      </c>
      <c r="F24" s="580" t="s">
        <v>210</v>
      </c>
    </row>
    <row r="25" spans="1:10">
      <c r="A25" s="581"/>
      <c r="B25" s="582" t="s">
        <v>363</v>
      </c>
      <c r="C25" s="747">
        <f>IFERROR(C24/C23-1,0)</f>
        <v>-2.5323283690519434</v>
      </c>
      <c r="D25" s="747">
        <f>IFERROR(D24/D23-1,0)</f>
        <v>-0.79813084112149535</v>
      </c>
      <c r="E25" s="583">
        <f>IFERROR(E24/E23-1,0)</f>
        <v>2.190519877675841</v>
      </c>
      <c r="F25" s="584" t="s">
        <v>210</v>
      </c>
    </row>
    <row r="26" spans="1:10" ht="13.5" thickBot="1">
      <c r="A26" s="913" t="s">
        <v>364</v>
      </c>
      <c r="B26" s="914"/>
      <c r="C26" s="748">
        <f>IFERROR(C24/B24-1,0)</f>
        <v>0</v>
      </c>
      <c r="D26" s="748">
        <f>IFERROR(D23/C24-1,0)</f>
        <v>-1.4438781557425626</v>
      </c>
      <c r="E26" s="585">
        <f>IFERROR(E24/D24-1,0)</f>
        <v>12.800264550264551</v>
      </c>
      <c r="F26" s="585">
        <f>IFERROR(F23/E24-1,0)</f>
        <v>0.23818652353110314</v>
      </c>
    </row>
    <row r="27" spans="1:10" ht="13.5" thickTop="1">
      <c r="A27" s="589" t="s">
        <v>213</v>
      </c>
      <c r="B27" s="574" t="s">
        <v>208</v>
      </c>
      <c r="C27" s="575">
        <v>3337</v>
      </c>
      <c r="D27" s="749">
        <v>2265</v>
      </c>
      <c r="E27" s="575">
        <v>2287</v>
      </c>
      <c r="F27" s="575">
        <v>10912</v>
      </c>
    </row>
    <row r="28" spans="1:10" ht="13.5" thickBot="1">
      <c r="A28" s="577"/>
      <c r="B28" s="578" t="s">
        <v>209</v>
      </c>
      <c r="C28" s="580">
        <v>-3777</v>
      </c>
      <c r="D28" s="746">
        <v>2895</v>
      </c>
      <c r="E28" s="586">
        <v>12261</v>
      </c>
      <c r="F28" s="580" t="s">
        <v>210</v>
      </c>
    </row>
    <row r="29" spans="1:10">
      <c r="A29" s="581"/>
      <c r="B29" s="582" t="s">
        <v>363</v>
      </c>
      <c r="C29" s="747">
        <f>IFERROR(C28/C27-1,0)</f>
        <v>-2.1318549595445013</v>
      </c>
      <c r="D29" s="747">
        <f>IFERROR(D28/D27-1,0)</f>
        <v>0.2781456953642385</v>
      </c>
      <c r="E29" s="583">
        <f>IFERROR(E28/E27-1,0)</f>
        <v>4.3611718408395275</v>
      </c>
      <c r="F29" s="584" t="s">
        <v>210</v>
      </c>
    </row>
    <row r="30" spans="1:10" ht="13.5" thickBot="1">
      <c r="A30" s="913" t="s">
        <v>364</v>
      </c>
      <c r="B30" s="914"/>
      <c r="C30" s="748">
        <f>IFERROR(C28/B28-1,0)</f>
        <v>0</v>
      </c>
      <c r="D30" s="748">
        <f>IFERROR(D27/C28-1,0)</f>
        <v>-1.5996822875297856</v>
      </c>
      <c r="E30" s="585">
        <f>IFERROR(E28/D28-1,0)</f>
        <v>3.2352331606217613</v>
      </c>
      <c r="F30" s="585">
        <f>IFERROR(F27/E28-1,0)</f>
        <v>-0.11002365223065003</v>
      </c>
    </row>
    <row r="31" spans="1:10" ht="9" customHeight="1" thickTop="1" thickBot="1">
      <c r="A31" s="590"/>
      <c r="B31" s="591"/>
      <c r="C31" s="753"/>
      <c r="D31" s="754"/>
      <c r="E31" s="592"/>
      <c r="F31" s="593"/>
    </row>
    <row r="32" spans="1:10" ht="13.5" thickTop="1">
      <c r="A32" s="573" t="s">
        <v>214</v>
      </c>
      <c r="B32" s="574" t="s">
        <v>208</v>
      </c>
      <c r="C32" s="576">
        <v>40</v>
      </c>
      <c r="D32" s="745">
        <v>40</v>
      </c>
      <c r="E32" s="575">
        <v>35</v>
      </c>
      <c r="F32" s="576">
        <v>34</v>
      </c>
    </row>
    <row r="33" spans="1:7" ht="13.5" thickBot="1">
      <c r="A33" s="577"/>
      <c r="B33" s="578" t="s">
        <v>209</v>
      </c>
      <c r="C33" s="594">
        <v>37</v>
      </c>
      <c r="D33" s="755">
        <v>38</v>
      </c>
      <c r="E33" s="586">
        <v>34</v>
      </c>
      <c r="F33" s="594" t="s">
        <v>210</v>
      </c>
    </row>
    <row r="34" spans="1:7">
      <c r="A34" s="581"/>
      <c r="B34" s="582" t="s">
        <v>363</v>
      </c>
      <c r="C34" s="747">
        <f>IFERROR(C33/C32-1,0)</f>
        <v>-7.4999999999999956E-2</v>
      </c>
      <c r="D34" s="747">
        <f>IFERROR(D33/D32-1,0)</f>
        <v>-5.0000000000000044E-2</v>
      </c>
      <c r="E34" s="583">
        <f>IFERROR(E33/E32-1,0)</f>
        <v>-2.8571428571428581E-2</v>
      </c>
      <c r="F34" s="584" t="s">
        <v>210</v>
      </c>
    </row>
    <row r="35" spans="1:7" ht="13.5" thickBot="1">
      <c r="A35" s="913" t="s">
        <v>364</v>
      </c>
      <c r="B35" s="914"/>
      <c r="C35" s="748">
        <f>IFERROR(C33/B33-1,0)</f>
        <v>0</v>
      </c>
      <c r="D35" s="748">
        <f>IFERROR(D32/C33-1,0)</f>
        <v>8.1081081081081141E-2</v>
      </c>
      <c r="E35" s="585">
        <f>IFERROR(E33/D33-1,0)</f>
        <v>-0.10526315789473684</v>
      </c>
      <c r="F35" s="585">
        <f>IFERROR(F32/E33-1,0)</f>
        <v>0</v>
      </c>
    </row>
    <row r="36" spans="1:7" ht="13.5" thickTop="1">
      <c r="A36" s="573" t="s">
        <v>215</v>
      </c>
      <c r="B36" s="574" t="s">
        <v>208</v>
      </c>
      <c r="C36" s="744">
        <v>55895</v>
      </c>
      <c r="D36" s="745">
        <v>65845</v>
      </c>
      <c r="E36" s="575">
        <v>86434</v>
      </c>
      <c r="F36" s="576">
        <v>95400</v>
      </c>
    </row>
    <row r="37" spans="1:7" ht="13.5" thickBot="1">
      <c r="A37" s="577"/>
      <c r="B37" s="578" t="s">
        <v>209</v>
      </c>
      <c r="C37" s="594">
        <v>56720</v>
      </c>
      <c r="D37" s="755">
        <v>65927</v>
      </c>
      <c r="E37" s="586">
        <v>90046</v>
      </c>
      <c r="F37" s="594" t="s">
        <v>210</v>
      </c>
    </row>
    <row r="38" spans="1:7">
      <c r="A38" s="581"/>
      <c r="B38" s="582" t="s">
        <v>363</v>
      </c>
      <c r="C38" s="747">
        <f>IFERROR(C37/C36-1,0)</f>
        <v>1.4759817514983453E-2</v>
      </c>
      <c r="D38" s="747">
        <f>IFERROR(D37/D36-1,0)</f>
        <v>1.2453489255068728E-3</v>
      </c>
      <c r="E38" s="583">
        <f>IFERROR(E37/E36-1,0)</f>
        <v>4.1789110766596416E-2</v>
      </c>
      <c r="F38" s="584" t="s">
        <v>210</v>
      </c>
    </row>
    <row r="39" spans="1:7" ht="13.5" thickBot="1">
      <c r="A39" s="913" t="s">
        <v>364</v>
      </c>
      <c r="B39" s="914"/>
      <c r="C39" s="748">
        <f>IFERROR(C37/B37-1,0)</f>
        <v>0</v>
      </c>
      <c r="D39" s="748">
        <f>IFERROR(D36/C37-1,0)</f>
        <v>0.16087799717912543</v>
      </c>
      <c r="E39" s="585">
        <f>IFERROR(E37/D37-1,0)</f>
        <v>0.36584403961957923</v>
      </c>
      <c r="F39" s="585">
        <f>IFERROR(F36/E37-1,0)</f>
        <v>5.9458498989405362E-2</v>
      </c>
    </row>
    <row r="40" spans="1:7" ht="9" customHeight="1" thickTop="1" thickBot="1">
      <c r="A40" s="590"/>
      <c r="B40" s="591"/>
      <c r="C40" s="753"/>
      <c r="D40" s="754"/>
      <c r="E40" s="592"/>
      <c r="F40" s="593"/>
    </row>
    <row r="41" spans="1:7" ht="13.5" thickTop="1">
      <c r="A41" s="573" t="s">
        <v>366</v>
      </c>
      <c r="B41" s="574" t="s">
        <v>208</v>
      </c>
      <c r="C41" s="744">
        <v>8700</v>
      </c>
      <c r="D41" s="745">
        <v>8700</v>
      </c>
      <c r="E41" s="575">
        <v>51200</v>
      </c>
      <c r="F41" s="576">
        <v>50200</v>
      </c>
    </row>
    <row r="42" spans="1:7" ht="13.5" thickBot="1">
      <c r="A42" s="577"/>
      <c r="B42" s="578" t="s">
        <v>209</v>
      </c>
      <c r="C42" s="594" t="s">
        <v>210</v>
      </c>
      <c r="D42" s="755">
        <v>705</v>
      </c>
      <c r="E42" s="586">
        <v>506</v>
      </c>
      <c r="F42" s="594" t="s">
        <v>210</v>
      </c>
    </row>
    <row r="43" spans="1:7">
      <c r="A43" s="581"/>
      <c r="B43" s="582" t="s">
        <v>363</v>
      </c>
      <c r="C43" s="747">
        <f>IFERROR(C42/C41-1,0)</f>
        <v>0</v>
      </c>
      <c r="D43" s="747">
        <f>IFERROR(D42/D41-1,0)</f>
        <v>-0.91896551724137931</v>
      </c>
      <c r="E43" s="583">
        <f>IFERROR(E42/E41-1,0)</f>
        <v>-0.9901171875</v>
      </c>
      <c r="F43" s="584" t="s">
        <v>210</v>
      </c>
    </row>
    <row r="44" spans="1:7" ht="13.5" thickBot="1">
      <c r="A44" s="913" t="s">
        <v>364</v>
      </c>
      <c r="B44" s="914"/>
      <c r="C44" s="748">
        <f>IFERROR(C42/B42-1,0)</f>
        <v>0</v>
      </c>
      <c r="D44" s="748">
        <f>IFERROR(D41/C42-1,0)</f>
        <v>0</v>
      </c>
      <c r="E44" s="585">
        <f>IFERROR(E42/D42-1,0)</f>
        <v>-0.28226950354609925</v>
      </c>
      <c r="F44" s="585">
        <f>IFERROR(F41/E42-1,0)</f>
        <v>98.209486166007906</v>
      </c>
    </row>
    <row r="45" spans="1:7" ht="13.5" thickTop="1"/>
    <row r="46" spans="1:7" ht="15.75" customHeight="1">
      <c r="A46" s="915" t="s">
        <v>820</v>
      </c>
      <c r="B46" s="915"/>
      <c r="C46" s="915"/>
      <c r="D46" s="915"/>
      <c r="E46" s="915"/>
      <c r="F46" s="915"/>
      <c r="G46" s="595"/>
    </row>
    <row r="47" spans="1:7">
      <c r="A47" s="915"/>
      <c r="B47" s="915"/>
      <c r="C47" s="915"/>
      <c r="D47" s="915"/>
      <c r="E47" s="915"/>
      <c r="F47" s="915"/>
      <c r="G47" s="595"/>
    </row>
    <row r="48" spans="1:7">
      <c r="A48" s="915"/>
      <c r="B48" s="915"/>
      <c r="C48" s="915"/>
      <c r="D48" s="915"/>
      <c r="E48" s="915"/>
      <c r="F48" s="915"/>
    </row>
    <row r="50" spans="1:1">
      <c r="A50" s="566" t="s">
        <v>367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theme="3" tint="0.79998168889431442"/>
  </sheetPr>
  <dimension ref="A1:G46"/>
  <sheetViews>
    <sheetView showGridLines="0" tabSelected="1" workbookViewId="0">
      <selection activeCell="F10" sqref="F10"/>
    </sheetView>
  </sheetViews>
  <sheetFormatPr defaultRowHeight="12.75"/>
  <cols>
    <col min="1" max="1" width="23.85546875" style="566" customWidth="1"/>
    <col min="2" max="2" width="16.85546875" style="566" customWidth="1"/>
    <col min="3" max="6" width="15.7109375" style="566" customWidth="1"/>
    <col min="7" max="16384" width="9.140625" style="566"/>
  </cols>
  <sheetData>
    <row r="1" spans="1:6">
      <c r="B1" s="568"/>
      <c r="C1" s="568"/>
      <c r="D1" s="568"/>
      <c r="E1" s="568"/>
      <c r="F1" s="596"/>
    </row>
    <row r="2" spans="1:6" ht="13.5" thickBot="1">
      <c r="B2" s="568"/>
      <c r="C2" s="597"/>
      <c r="D2" s="597"/>
      <c r="E2" s="597"/>
      <c r="F2" s="597"/>
    </row>
    <row r="3" spans="1:6" ht="47.25" customHeight="1" thickBot="1">
      <c r="A3" s="597"/>
      <c r="B3" s="598"/>
      <c r="C3" s="599" t="s">
        <v>797</v>
      </c>
      <c r="D3" s="599" t="s">
        <v>821</v>
      </c>
      <c r="E3" s="600" t="s">
        <v>822</v>
      </c>
      <c r="F3" s="601" t="s">
        <v>823</v>
      </c>
    </row>
    <row r="4" spans="1:6" ht="15" customHeight="1">
      <c r="A4" s="930" t="s">
        <v>216</v>
      </c>
      <c r="B4" s="931"/>
      <c r="C4" s="602">
        <v>10306000</v>
      </c>
      <c r="D4" s="756">
        <v>10856000</v>
      </c>
      <c r="E4" s="602">
        <v>21605000</v>
      </c>
      <c r="F4" s="602">
        <v>19292000</v>
      </c>
    </row>
    <row r="5" spans="1:6" ht="15" customHeight="1">
      <c r="A5" s="917" t="s">
        <v>368</v>
      </c>
      <c r="B5" s="918"/>
      <c r="C5" s="604">
        <v>4</v>
      </c>
      <c r="D5" s="757">
        <v>4</v>
      </c>
      <c r="E5" s="603">
        <v>13</v>
      </c>
      <c r="F5" s="604">
        <v>9</v>
      </c>
    </row>
    <row r="6" spans="1:6" ht="15" customHeight="1">
      <c r="A6" s="917" t="s">
        <v>369</v>
      </c>
      <c r="B6" s="918"/>
      <c r="C6" s="604">
        <v>12</v>
      </c>
      <c r="D6" s="757">
        <v>13</v>
      </c>
      <c r="E6" s="603">
        <v>33</v>
      </c>
      <c r="F6" s="604">
        <v>23</v>
      </c>
    </row>
    <row r="7" spans="1:6" ht="15" customHeight="1">
      <c r="A7" s="917" t="s">
        <v>370</v>
      </c>
      <c r="B7" s="918"/>
      <c r="C7" s="604">
        <v>189154000</v>
      </c>
      <c r="D7" s="757">
        <v>253680000</v>
      </c>
      <c r="E7" s="603">
        <v>235030000</v>
      </c>
      <c r="F7" s="604">
        <v>324800000</v>
      </c>
    </row>
    <row r="8" spans="1:6" ht="15" customHeight="1">
      <c r="A8" s="917" t="s">
        <v>218</v>
      </c>
      <c r="B8" s="918"/>
      <c r="C8" s="603">
        <v>205</v>
      </c>
      <c r="D8" s="757">
        <v>210</v>
      </c>
      <c r="E8" s="603">
        <v>149</v>
      </c>
      <c r="F8" s="603">
        <v>146</v>
      </c>
    </row>
    <row r="9" spans="1:6" ht="15" customHeight="1">
      <c r="A9" s="917" t="s">
        <v>217</v>
      </c>
      <c r="B9" s="918"/>
      <c r="C9" s="603">
        <v>555</v>
      </c>
      <c r="D9" s="757">
        <v>374</v>
      </c>
      <c r="E9" s="603">
        <v>396</v>
      </c>
      <c r="F9" s="603">
        <v>290</v>
      </c>
    </row>
    <row r="10" spans="1:6" ht="15" customHeight="1" thickBot="1">
      <c r="A10" s="919" t="s">
        <v>371</v>
      </c>
      <c r="B10" s="920"/>
      <c r="C10" s="606">
        <v>36</v>
      </c>
      <c r="D10" s="758">
        <v>44</v>
      </c>
      <c r="E10" s="605">
        <v>58</v>
      </c>
      <c r="F10" s="606">
        <v>46</v>
      </c>
    </row>
    <row r="11" spans="1:6">
      <c r="A11" s="607"/>
      <c r="B11" s="607"/>
      <c r="C11" s="607"/>
      <c r="D11" s="607"/>
      <c r="E11" s="607"/>
      <c r="F11" s="607"/>
    </row>
    <row r="12" spans="1:6" ht="13.5" thickBot="1">
      <c r="B12" s="568"/>
      <c r="C12" s="597"/>
      <c r="D12" s="597"/>
      <c r="E12" s="597"/>
      <c r="F12" s="608" t="s">
        <v>197</v>
      </c>
    </row>
    <row r="13" spans="1:6" ht="39.75" customHeight="1" thickBot="1">
      <c r="A13" s="597"/>
      <c r="B13" s="598"/>
      <c r="C13" s="609" t="s">
        <v>794</v>
      </c>
      <c r="D13" s="609" t="s">
        <v>798</v>
      </c>
      <c r="E13" s="609" t="s">
        <v>824</v>
      </c>
      <c r="F13" s="609" t="s">
        <v>825</v>
      </c>
    </row>
    <row r="14" spans="1:6" ht="15" customHeight="1">
      <c r="A14" s="924" t="s">
        <v>372</v>
      </c>
      <c r="B14" s="925"/>
      <c r="C14" s="786">
        <v>9613</v>
      </c>
      <c r="D14" s="786">
        <v>3382</v>
      </c>
      <c r="E14" s="787">
        <v>800</v>
      </c>
      <c r="F14" s="788">
        <v>14000</v>
      </c>
    </row>
    <row r="15" spans="1:6" ht="15" customHeight="1">
      <c r="A15" s="926" t="s">
        <v>373</v>
      </c>
      <c r="B15" s="927"/>
      <c r="C15" s="789">
        <v>0</v>
      </c>
      <c r="D15" s="789">
        <v>0</v>
      </c>
      <c r="E15" s="631">
        <v>0</v>
      </c>
      <c r="F15" s="789">
        <v>0</v>
      </c>
    </row>
    <row r="16" spans="1:6" ht="15" customHeight="1" thickBot="1">
      <c r="A16" s="928" t="s">
        <v>275</v>
      </c>
      <c r="B16" s="929"/>
      <c r="C16" s="611">
        <f>SUM(C14:C15)</f>
        <v>9613</v>
      </c>
      <c r="D16" s="611">
        <v>3382</v>
      </c>
      <c r="E16" s="611">
        <f>SUM(E14:E15)</f>
        <v>800</v>
      </c>
      <c r="F16" s="611">
        <f>SUM(F14:F15)</f>
        <v>14000</v>
      </c>
    </row>
    <row r="17" spans="1:6" s="615" customFormat="1">
      <c r="A17" s="612"/>
      <c r="B17" s="613"/>
      <c r="C17" s="614"/>
      <c r="D17" s="614"/>
      <c r="E17" s="614"/>
      <c r="F17" s="614"/>
    </row>
    <row r="18" spans="1:6" s="615" customFormat="1" ht="13.5" thickBot="1">
      <c r="A18" s="616"/>
      <c r="B18" s="617"/>
      <c r="C18" s="618"/>
      <c r="D18" s="618"/>
      <c r="E18" s="618"/>
      <c r="F18" s="608" t="s">
        <v>197</v>
      </c>
    </row>
    <row r="19" spans="1:6" ht="30" customHeight="1" thickBot="1">
      <c r="A19" s="597"/>
      <c r="B19" s="619"/>
      <c r="C19" s="620" t="s">
        <v>747</v>
      </c>
      <c r="D19" s="620" t="s">
        <v>756</v>
      </c>
      <c r="E19" s="620" t="s">
        <v>791</v>
      </c>
      <c r="F19" s="621" t="s">
        <v>823</v>
      </c>
    </row>
    <row r="20" spans="1:6" ht="15" customHeight="1">
      <c r="A20" s="932" t="s">
        <v>227</v>
      </c>
      <c r="B20" s="622" t="s">
        <v>208</v>
      </c>
      <c r="C20" s="623">
        <v>19000</v>
      </c>
      <c r="D20" s="759">
        <v>17500</v>
      </c>
      <c r="E20" s="623">
        <v>21000</v>
      </c>
      <c r="F20" s="623">
        <v>18800</v>
      </c>
    </row>
    <row r="21" spans="1:6" ht="15" customHeight="1">
      <c r="A21" s="933"/>
      <c r="B21" s="624" t="s">
        <v>376</v>
      </c>
      <c r="C21" s="626" t="s">
        <v>210</v>
      </c>
      <c r="D21" s="760" t="s">
        <v>210</v>
      </c>
      <c r="E21" s="625" t="s">
        <v>210</v>
      </c>
      <c r="F21" s="626" t="s">
        <v>210</v>
      </c>
    </row>
    <row r="22" spans="1:6" ht="15" customHeight="1" thickBot="1">
      <c r="A22" s="934"/>
      <c r="B22" s="627" t="s">
        <v>389</v>
      </c>
      <c r="C22" s="629">
        <v>18200</v>
      </c>
      <c r="D22" s="761">
        <v>17200</v>
      </c>
      <c r="E22" s="628">
        <v>14000</v>
      </c>
      <c r="F22" s="629" t="s">
        <v>210</v>
      </c>
    </row>
    <row r="23" spans="1:6" ht="15" customHeight="1">
      <c r="A23" s="933" t="s">
        <v>374</v>
      </c>
      <c r="B23" s="630" t="s">
        <v>208</v>
      </c>
      <c r="C23" s="762"/>
      <c r="D23" s="762"/>
      <c r="E23" s="631"/>
      <c r="F23" s="631"/>
    </row>
    <row r="24" spans="1:6" ht="15" customHeight="1">
      <c r="A24" s="933"/>
      <c r="B24" s="610" t="s">
        <v>376</v>
      </c>
      <c r="C24" s="763"/>
      <c r="D24" s="763"/>
      <c r="E24" s="626"/>
      <c r="F24" s="632" t="s">
        <v>210</v>
      </c>
    </row>
    <row r="25" spans="1:6" ht="15" customHeight="1" thickBot="1">
      <c r="A25" s="934"/>
      <c r="B25" s="605" t="s">
        <v>389</v>
      </c>
      <c r="C25" s="761"/>
      <c r="D25" s="761"/>
      <c r="E25" s="628"/>
      <c r="F25" s="628" t="s">
        <v>210</v>
      </c>
    </row>
    <row r="26" spans="1:6">
      <c r="A26" s="922" t="s">
        <v>375</v>
      </c>
      <c r="B26" s="633" t="s">
        <v>208</v>
      </c>
      <c r="C26" s="634">
        <v>19000</v>
      </c>
      <c r="D26" s="764">
        <v>17500</v>
      </c>
      <c r="E26" s="634">
        <v>21000</v>
      </c>
      <c r="F26" s="634">
        <v>18800</v>
      </c>
    </row>
    <row r="27" spans="1:6">
      <c r="A27" s="922"/>
      <c r="B27" s="635" t="s">
        <v>376</v>
      </c>
      <c r="C27" s="637" t="s">
        <v>210</v>
      </c>
      <c r="D27" s="765" t="s">
        <v>210</v>
      </c>
      <c r="E27" s="636" t="s">
        <v>210</v>
      </c>
      <c r="F27" s="637" t="s">
        <v>210</v>
      </c>
    </row>
    <row r="28" spans="1:6" ht="13.5" thickBot="1">
      <c r="A28" s="923"/>
      <c r="B28" s="638" t="s">
        <v>389</v>
      </c>
      <c r="C28" s="639">
        <v>18200</v>
      </c>
      <c r="D28" s="766">
        <v>17200</v>
      </c>
      <c r="E28" s="611">
        <v>14000</v>
      </c>
      <c r="F28" s="639" t="s">
        <v>210</v>
      </c>
    </row>
    <row r="29" spans="1:6">
      <c r="A29" s="607"/>
      <c r="B29" s="613"/>
      <c r="C29" s="640"/>
      <c r="D29" s="640"/>
      <c r="E29" s="614"/>
      <c r="F29" s="640"/>
    </row>
    <row r="30" spans="1:6">
      <c r="A30" s="568"/>
      <c r="B30" s="617"/>
      <c r="C30" s="640"/>
      <c r="D30" s="640"/>
      <c r="E30" s="640"/>
      <c r="F30" s="640"/>
    </row>
    <row r="31" spans="1:6">
      <c r="A31" s="568"/>
      <c r="B31" s="617"/>
      <c r="C31" s="640"/>
      <c r="D31" s="640"/>
      <c r="E31" s="640"/>
      <c r="F31" s="640"/>
    </row>
    <row r="32" spans="1:6">
      <c r="B32" s="568"/>
    </row>
    <row r="33" spans="1:7">
      <c r="B33" s="568"/>
    </row>
    <row r="34" spans="1:7" ht="18" customHeight="1">
      <c r="A34" s="641" t="s">
        <v>219</v>
      </c>
      <c r="B34" s="641"/>
      <c r="C34" s="641"/>
      <c r="D34" s="641"/>
      <c r="E34" s="641"/>
      <c r="F34" s="641"/>
    </row>
    <row r="35" spans="1:7" ht="18" customHeight="1">
      <c r="A35" s="935" t="s">
        <v>809</v>
      </c>
      <c r="B35" s="935"/>
      <c r="C35" s="935"/>
      <c r="D35" s="935"/>
      <c r="E35" s="935"/>
      <c r="F35" s="935"/>
      <c r="G35" s="642"/>
    </row>
    <row r="36" spans="1:7" ht="18" customHeight="1">
      <c r="A36" s="935"/>
      <c r="B36" s="935"/>
      <c r="C36" s="935"/>
      <c r="D36" s="935"/>
      <c r="E36" s="935"/>
      <c r="F36" s="935"/>
      <c r="G36" s="642"/>
    </row>
    <row r="37" spans="1:7" ht="18" customHeight="1">
      <c r="A37" s="935"/>
      <c r="B37" s="935"/>
      <c r="C37" s="935"/>
      <c r="D37" s="935"/>
      <c r="E37" s="935"/>
      <c r="F37" s="935"/>
      <c r="G37" s="642"/>
    </row>
    <row r="38" spans="1:7" ht="18" customHeight="1">
      <c r="A38" s="935"/>
      <c r="B38" s="935"/>
      <c r="C38" s="935"/>
      <c r="D38" s="935"/>
      <c r="E38" s="935"/>
      <c r="F38" s="935"/>
      <c r="G38" s="642"/>
    </row>
    <row r="39" spans="1:7" ht="18" customHeight="1">
      <c r="A39" s="921" t="s">
        <v>810</v>
      </c>
      <c r="B39" s="921"/>
      <c r="C39" s="921"/>
      <c r="D39" s="921"/>
      <c r="E39" s="921"/>
      <c r="F39" s="921"/>
      <c r="G39" s="642"/>
    </row>
    <row r="40" spans="1:7" ht="18" customHeight="1">
      <c r="A40" s="921" t="s">
        <v>811</v>
      </c>
      <c r="B40" s="921"/>
      <c r="C40" s="921"/>
      <c r="D40" s="921"/>
      <c r="E40" s="921"/>
      <c r="F40" s="921"/>
      <c r="G40" s="642"/>
    </row>
    <row r="41" spans="1:7" ht="18" customHeight="1">
      <c r="A41" s="921" t="s">
        <v>812</v>
      </c>
      <c r="B41" s="921"/>
      <c r="C41" s="921"/>
      <c r="D41" s="921"/>
      <c r="E41" s="921"/>
      <c r="F41" s="921"/>
      <c r="G41" s="642"/>
    </row>
    <row r="42" spans="1:7" ht="18" customHeight="1">
      <c r="A42" s="915" t="s">
        <v>813</v>
      </c>
      <c r="B42" s="915"/>
      <c r="C42" s="915"/>
      <c r="D42" s="915"/>
      <c r="E42" s="915"/>
      <c r="F42" s="915"/>
      <c r="G42" s="642"/>
    </row>
    <row r="43" spans="1:7" ht="12" customHeight="1">
      <c r="A43" s="915"/>
      <c r="B43" s="915"/>
      <c r="C43" s="915"/>
      <c r="D43" s="915"/>
      <c r="E43" s="915"/>
      <c r="F43" s="915"/>
      <c r="G43" s="642"/>
    </row>
    <row r="44" spans="1:7" ht="18" customHeight="1">
      <c r="A44" s="921" t="s">
        <v>814</v>
      </c>
      <c r="B44" s="921"/>
      <c r="C44" s="921"/>
      <c r="D44" s="921"/>
      <c r="E44" s="921"/>
      <c r="F44" s="921"/>
      <c r="G44" s="642"/>
    </row>
    <row r="45" spans="1:7" ht="21" customHeight="1">
      <c r="A45" s="915" t="s">
        <v>815</v>
      </c>
      <c r="B45" s="915"/>
      <c r="C45" s="915"/>
      <c r="D45" s="915"/>
      <c r="E45" s="915"/>
      <c r="F45" s="915"/>
    </row>
    <row r="46" spans="1:7" ht="9" customHeight="1">
      <c r="A46" s="915"/>
      <c r="B46" s="915"/>
      <c r="C46" s="915"/>
      <c r="D46" s="915"/>
      <c r="E46" s="915"/>
      <c r="F46" s="915"/>
    </row>
  </sheetData>
  <mergeCells count="20"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6" tint="0.59999389629810485"/>
  </sheetPr>
  <dimension ref="A1:I143"/>
  <sheetViews>
    <sheetView showGridLines="0" topLeftCell="A91" workbookViewId="0">
      <selection activeCell="H111" sqref="H111:H112"/>
    </sheetView>
  </sheetViews>
  <sheetFormatPr defaultRowHeight="15.75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>
      <c r="H1" s="81" t="s">
        <v>361</v>
      </c>
    </row>
    <row r="2" spans="1:9" ht="17.25" customHeight="1">
      <c r="B2" s="953" t="s">
        <v>826</v>
      </c>
      <c r="C2" s="953"/>
      <c r="D2" s="953"/>
      <c r="E2" s="953"/>
      <c r="F2" s="953"/>
      <c r="G2" s="953"/>
      <c r="H2" s="953"/>
      <c r="I2" s="76"/>
    </row>
    <row r="3" spans="1:9" ht="12" customHeight="1" thickBot="1">
      <c r="E3"/>
      <c r="F3"/>
      <c r="G3"/>
      <c r="H3" s="77" t="s">
        <v>197</v>
      </c>
    </row>
    <row r="4" spans="1:9" ht="20.25" customHeight="1">
      <c r="B4" s="947" t="s">
        <v>256</v>
      </c>
      <c r="C4" s="949" t="s">
        <v>257</v>
      </c>
      <c r="D4" s="951" t="s">
        <v>40</v>
      </c>
      <c r="E4" s="944" t="s">
        <v>64</v>
      </c>
      <c r="F4" s="945"/>
      <c r="G4" s="945"/>
      <c r="H4" s="946"/>
    </row>
    <row r="5" spans="1:9" ht="28.5" customHeight="1">
      <c r="B5" s="948"/>
      <c r="C5" s="950"/>
      <c r="D5" s="952"/>
      <c r="E5" s="374" t="s">
        <v>827</v>
      </c>
      <c r="F5" s="374" t="s">
        <v>828</v>
      </c>
      <c r="G5" s="374" t="s">
        <v>829</v>
      </c>
      <c r="H5" s="375" t="s">
        <v>830</v>
      </c>
    </row>
    <row r="6" spans="1:9" ht="12.75" customHeight="1" thickBot="1">
      <c r="B6" s="34">
        <v>1</v>
      </c>
      <c r="C6" s="27">
        <v>2</v>
      </c>
      <c r="D6" s="80">
        <v>3</v>
      </c>
      <c r="E6" s="35">
        <v>4</v>
      </c>
      <c r="F6" s="27">
        <v>5</v>
      </c>
      <c r="G6" s="80">
        <v>6</v>
      </c>
      <c r="H6" s="36">
        <v>7</v>
      </c>
    </row>
    <row r="7" spans="1:9" ht="20.100000000000001" customHeight="1">
      <c r="B7" s="384"/>
      <c r="C7" s="18" t="s">
        <v>91</v>
      </c>
      <c r="D7" s="78"/>
      <c r="E7" s="98"/>
      <c r="F7" s="98"/>
      <c r="G7" s="98"/>
      <c r="H7" s="99"/>
    </row>
    <row r="8" spans="1:9" ht="20.100000000000001" customHeight="1">
      <c r="A8" s="46"/>
      <c r="B8" s="385" t="s">
        <v>767</v>
      </c>
      <c r="C8" s="18" t="s">
        <v>401</v>
      </c>
      <c r="D8" s="79" t="s">
        <v>281</v>
      </c>
      <c r="E8" s="403">
        <v>36234</v>
      </c>
      <c r="F8" s="403">
        <v>36036</v>
      </c>
      <c r="G8" s="403">
        <v>41496</v>
      </c>
      <c r="H8" s="404">
        <v>61958</v>
      </c>
    </row>
    <row r="9" spans="1:9" ht="20.100000000000001" customHeight="1">
      <c r="A9" s="46"/>
      <c r="B9" s="868"/>
      <c r="C9" s="20" t="s">
        <v>402</v>
      </c>
      <c r="D9" s="954" t="s">
        <v>282</v>
      </c>
      <c r="E9" s="936">
        <v>6</v>
      </c>
      <c r="F9" s="936">
        <v>6</v>
      </c>
      <c r="G9" s="936">
        <v>5</v>
      </c>
      <c r="H9" s="938">
        <v>5</v>
      </c>
    </row>
    <row r="10" spans="1:9" ht="13.5" customHeight="1">
      <c r="A10" s="46"/>
      <c r="B10" s="868"/>
      <c r="C10" s="21" t="s">
        <v>403</v>
      </c>
      <c r="D10" s="866"/>
      <c r="E10" s="937"/>
      <c r="F10" s="937"/>
      <c r="G10" s="937"/>
      <c r="H10" s="939"/>
    </row>
    <row r="11" spans="1:9" ht="20.100000000000001" customHeight="1">
      <c r="A11" s="46"/>
      <c r="B11" s="868" t="s">
        <v>768</v>
      </c>
      <c r="C11" s="22" t="s">
        <v>404</v>
      </c>
      <c r="D11" s="866" t="s">
        <v>283</v>
      </c>
      <c r="E11" s="936"/>
      <c r="F11" s="936"/>
      <c r="G11" s="936"/>
      <c r="H11" s="938"/>
    </row>
    <row r="12" spans="1:9" ht="12.75" customHeight="1">
      <c r="A12" s="46"/>
      <c r="B12" s="868"/>
      <c r="C12" s="23" t="s">
        <v>405</v>
      </c>
      <c r="D12" s="866"/>
      <c r="E12" s="937"/>
      <c r="F12" s="937"/>
      <c r="G12" s="937"/>
      <c r="H12" s="939"/>
    </row>
    <row r="13" spans="1:9" ht="20.100000000000001" customHeight="1">
      <c r="A13" s="46"/>
      <c r="B13" s="385" t="s">
        <v>769</v>
      </c>
      <c r="C13" s="24" t="s">
        <v>135</v>
      </c>
      <c r="D13" s="19" t="s">
        <v>284</v>
      </c>
      <c r="E13" s="12"/>
      <c r="F13" s="12"/>
      <c r="G13" s="12"/>
      <c r="H13" s="92"/>
    </row>
    <row r="14" spans="1:9" ht="25.5" customHeight="1">
      <c r="A14" s="46"/>
      <c r="B14" s="385" t="s">
        <v>406</v>
      </c>
      <c r="C14" s="24" t="s">
        <v>407</v>
      </c>
      <c r="D14" s="19" t="s">
        <v>285</v>
      </c>
      <c r="E14" s="12">
        <v>6</v>
      </c>
      <c r="F14" s="12">
        <v>6</v>
      </c>
      <c r="G14" s="12">
        <v>5</v>
      </c>
      <c r="H14" s="92">
        <v>5</v>
      </c>
    </row>
    <row r="15" spans="1:9" ht="20.100000000000001" customHeight="1">
      <c r="A15" s="46"/>
      <c r="B15" s="385" t="s">
        <v>770</v>
      </c>
      <c r="C15" s="24" t="s">
        <v>408</v>
      </c>
      <c r="D15" s="19" t="s">
        <v>286</v>
      </c>
      <c r="E15" s="12"/>
      <c r="F15" s="12"/>
      <c r="G15" s="12"/>
      <c r="H15" s="92"/>
    </row>
    <row r="16" spans="1:9" ht="25.5" customHeight="1">
      <c r="A16" s="46"/>
      <c r="B16" s="385" t="s">
        <v>409</v>
      </c>
      <c r="C16" s="24" t="s">
        <v>410</v>
      </c>
      <c r="D16" s="19" t="s">
        <v>287</v>
      </c>
      <c r="E16" s="12"/>
      <c r="F16" s="12"/>
      <c r="G16" s="12"/>
      <c r="H16" s="92"/>
    </row>
    <row r="17" spans="1:8" ht="20.100000000000001" customHeight="1">
      <c r="A17" s="46"/>
      <c r="B17" s="385" t="s">
        <v>771</v>
      </c>
      <c r="C17" s="24" t="s">
        <v>411</v>
      </c>
      <c r="D17" s="19" t="s">
        <v>288</v>
      </c>
      <c r="E17" s="12"/>
      <c r="F17" s="12"/>
      <c r="G17" s="12"/>
      <c r="H17" s="92"/>
    </row>
    <row r="18" spans="1:8" ht="20.100000000000001" customHeight="1">
      <c r="A18" s="46"/>
      <c r="B18" s="868" t="s">
        <v>772</v>
      </c>
      <c r="C18" s="22" t="s">
        <v>412</v>
      </c>
      <c r="D18" s="866" t="s">
        <v>289</v>
      </c>
      <c r="E18" s="936">
        <v>36228</v>
      </c>
      <c r="F18" s="936">
        <v>36030</v>
      </c>
      <c r="G18" s="936">
        <v>41491</v>
      </c>
      <c r="H18" s="938">
        <v>61953</v>
      </c>
    </row>
    <row r="19" spans="1:8" ht="12.75" customHeight="1">
      <c r="A19" s="46"/>
      <c r="B19" s="868"/>
      <c r="C19" s="23" t="s">
        <v>413</v>
      </c>
      <c r="D19" s="866"/>
      <c r="E19" s="937"/>
      <c r="F19" s="937"/>
      <c r="G19" s="937"/>
      <c r="H19" s="939"/>
    </row>
    <row r="20" spans="1:8" ht="20.100000000000001" customHeight="1">
      <c r="A20" s="46"/>
      <c r="B20" s="385" t="s">
        <v>414</v>
      </c>
      <c r="C20" s="24" t="s">
        <v>415</v>
      </c>
      <c r="D20" s="19" t="s">
        <v>290</v>
      </c>
      <c r="E20" s="12">
        <v>977</v>
      </c>
      <c r="F20" s="12">
        <v>971</v>
      </c>
      <c r="G20" s="12">
        <v>964</v>
      </c>
      <c r="H20" s="92">
        <v>956</v>
      </c>
    </row>
    <row r="21" spans="1:8" ht="20.100000000000001" customHeight="1">
      <c r="B21" s="386" t="s">
        <v>773</v>
      </c>
      <c r="C21" s="24" t="s">
        <v>416</v>
      </c>
      <c r="D21" s="19" t="s">
        <v>291</v>
      </c>
      <c r="E21" s="12">
        <v>30014</v>
      </c>
      <c r="F21" s="12">
        <v>29957</v>
      </c>
      <c r="G21" s="12">
        <v>35560</v>
      </c>
      <c r="H21" s="92">
        <v>56165</v>
      </c>
    </row>
    <row r="22" spans="1:8" ht="20.100000000000001" customHeight="1">
      <c r="B22" s="386" t="s">
        <v>774</v>
      </c>
      <c r="C22" s="24" t="s">
        <v>417</v>
      </c>
      <c r="D22" s="19" t="s">
        <v>292</v>
      </c>
      <c r="E22" s="12"/>
      <c r="F22" s="12"/>
      <c r="G22" s="12"/>
      <c r="H22" s="92"/>
    </row>
    <row r="23" spans="1:8" ht="25.5" customHeight="1">
      <c r="B23" s="386" t="s">
        <v>418</v>
      </c>
      <c r="C23" s="24" t="s">
        <v>419</v>
      </c>
      <c r="D23" s="19" t="s">
        <v>293</v>
      </c>
      <c r="E23" s="12">
        <v>4450</v>
      </c>
      <c r="F23" s="12">
        <v>4450</v>
      </c>
      <c r="G23" s="12">
        <v>4450</v>
      </c>
      <c r="H23" s="92">
        <v>4450</v>
      </c>
    </row>
    <row r="24" spans="1:8" ht="25.5" customHeight="1">
      <c r="B24" s="386" t="s">
        <v>420</v>
      </c>
      <c r="C24" s="24" t="s">
        <v>775</v>
      </c>
      <c r="D24" s="19" t="s">
        <v>294</v>
      </c>
      <c r="E24" s="12">
        <v>787</v>
      </c>
      <c r="F24" s="12">
        <v>652</v>
      </c>
      <c r="G24" s="12">
        <v>517</v>
      </c>
      <c r="H24" s="92">
        <v>382</v>
      </c>
    </row>
    <row r="25" spans="1:8" ht="25.5" customHeight="1">
      <c r="B25" s="386" t="s">
        <v>421</v>
      </c>
      <c r="C25" s="24" t="s">
        <v>422</v>
      </c>
      <c r="D25" s="19" t="s">
        <v>295</v>
      </c>
      <c r="E25" s="12"/>
      <c r="F25" s="12"/>
      <c r="G25" s="12"/>
      <c r="H25" s="92"/>
    </row>
    <row r="26" spans="1:8" ht="25.5" customHeight="1">
      <c r="B26" s="386" t="s">
        <v>421</v>
      </c>
      <c r="C26" s="24" t="s">
        <v>423</v>
      </c>
      <c r="D26" s="19" t="s">
        <v>296</v>
      </c>
      <c r="E26" s="12"/>
      <c r="F26" s="12"/>
      <c r="G26" s="12"/>
      <c r="H26" s="92"/>
    </row>
    <row r="27" spans="1:8" ht="20.100000000000001" customHeight="1">
      <c r="A27" s="46"/>
      <c r="B27" s="385" t="s">
        <v>776</v>
      </c>
      <c r="C27" s="24" t="s">
        <v>424</v>
      </c>
      <c r="D27" s="19" t="s">
        <v>297</v>
      </c>
      <c r="E27" s="12"/>
      <c r="F27" s="12"/>
      <c r="G27" s="12"/>
      <c r="H27" s="92"/>
    </row>
    <row r="28" spans="1:8" ht="25.5" customHeight="1">
      <c r="A28" s="46"/>
      <c r="B28" s="868" t="s">
        <v>425</v>
      </c>
      <c r="C28" s="22" t="s">
        <v>426</v>
      </c>
      <c r="D28" s="866" t="s">
        <v>298</v>
      </c>
      <c r="E28" s="936"/>
      <c r="F28" s="936"/>
      <c r="G28" s="936"/>
      <c r="H28" s="938"/>
    </row>
    <row r="29" spans="1:8" ht="22.5" customHeight="1">
      <c r="A29" s="46"/>
      <c r="B29" s="868"/>
      <c r="C29" s="23" t="s">
        <v>427</v>
      </c>
      <c r="D29" s="866"/>
      <c r="E29" s="937"/>
      <c r="F29" s="937"/>
      <c r="G29" s="937"/>
      <c r="H29" s="939"/>
    </row>
    <row r="30" spans="1:8" ht="25.5" customHeight="1">
      <c r="A30" s="46"/>
      <c r="B30" s="385" t="s">
        <v>428</v>
      </c>
      <c r="C30" s="24" t="s">
        <v>759</v>
      </c>
      <c r="D30" s="19" t="s">
        <v>299</v>
      </c>
      <c r="E30" s="12"/>
      <c r="F30" s="12"/>
      <c r="G30" s="12"/>
      <c r="H30" s="92"/>
    </row>
    <row r="31" spans="1:8" ht="25.5" customHeight="1">
      <c r="B31" s="386" t="s">
        <v>429</v>
      </c>
      <c r="C31" s="24" t="s">
        <v>430</v>
      </c>
      <c r="D31" s="19" t="s">
        <v>300</v>
      </c>
      <c r="E31" s="12"/>
      <c r="F31" s="12"/>
      <c r="G31" s="12"/>
      <c r="H31" s="92"/>
    </row>
    <row r="32" spans="1:8" ht="35.25" customHeight="1">
      <c r="B32" s="386" t="s">
        <v>431</v>
      </c>
      <c r="C32" s="24" t="s">
        <v>432</v>
      </c>
      <c r="D32" s="19" t="s">
        <v>301</v>
      </c>
      <c r="E32" s="12"/>
      <c r="F32" s="12"/>
      <c r="G32" s="12"/>
      <c r="H32" s="92"/>
    </row>
    <row r="33" spans="1:8" ht="35.25" customHeight="1">
      <c r="B33" s="386" t="s">
        <v>433</v>
      </c>
      <c r="C33" s="24" t="s">
        <v>760</v>
      </c>
      <c r="D33" s="19" t="s">
        <v>302</v>
      </c>
      <c r="E33" s="12"/>
      <c r="F33" s="12"/>
      <c r="G33" s="12"/>
      <c r="H33" s="92"/>
    </row>
    <row r="34" spans="1:8" ht="25.5" customHeight="1">
      <c r="B34" s="386" t="s">
        <v>434</v>
      </c>
      <c r="C34" s="24" t="s">
        <v>435</v>
      </c>
      <c r="D34" s="19" t="s">
        <v>303</v>
      </c>
      <c r="E34" s="12"/>
      <c r="F34" s="12"/>
      <c r="G34" s="12"/>
      <c r="H34" s="92"/>
    </row>
    <row r="35" spans="1:8" ht="25.5" customHeight="1">
      <c r="B35" s="386" t="s">
        <v>434</v>
      </c>
      <c r="C35" s="24" t="s">
        <v>436</v>
      </c>
      <c r="D35" s="19" t="s">
        <v>304</v>
      </c>
      <c r="E35" s="12"/>
      <c r="F35" s="12"/>
      <c r="G35" s="12"/>
      <c r="H35" s="92"/>
    </row>
    <row r="36" spans="1:8" ht="39" customHeight="1">
      <c r="B36" s="386" t="s">
        <v>777</v>
      </c>
      <c r="C36" s="24" t="s">
        <v>761</v>
      </c>
      <c r="D36" s="19" t="s">
        <v>305</v>
      </c>
      <c r="E36" s="12"/>
      <c r="F36" s="12"/>
      <c r="G36" s="12"/>
      <c r="H36" s="92"/>
    </row>
    <row r="37" spans="1:8" ht="25.5" customHeight="1">
      <c r="B37" s="386" t="s">
        <v>778</v>
      </c>
      <c r="C37" s="24" t="s">
        <v>437</v>
      </c>
      <c r="D37" s="19" t="s">
        <v>306</v>
      </c>
      <c r="E37" s="12"/>
      <c r="F37" s="12"/>
      <c r="G37" s="12"/>
      <c r="H37" s="92"/>
    </row>
    <row r="38" spans="1:8" ht="25.5" customHeight="1">
      <c r="B38" s="386" t="s">
        <v>438</v>
      </c>
      <c r="C38" s="24" t="s">
        <v>439</v>
      </c>
      <c r="D38" s="19" t="s">
        <v>307</v>
      </c>
      <c r="E38" s="12"/>
      <c r="F38" s="12"/>
      <c r="G38" s="12"/>
      <c r="H38" s="92"/>
    </row>
    <row r="39" spans="1:8" ht="25.5" customHeight="1">
      <c r="B39" s="386" t="s">
        <v>440</v>
      </c>
      <c r="C39" s="24" t="s">
        <v>441</v>
      </c>
      <c r="D39" s="19" t="s">
        <v>308</v>
      </c>
      <c r="E39" s="12"/>
      <c r="F39" s="12"/>
      <c r="G39" s="12"/>
      <c r="H39" s="92"/>
    </row>
    <row r="40" spans="1:8" ht="20.100000000000001" customHeight="1">
      <c r="A40" s="46"/>
      <c r="B40" s="385">
        <v>288</v>
      </c>
      <c r="C40" s="18" t="s">
        <v>442</v>
      </c>
      <c r="D40" s="19" t="s">
        <v>309</v>
      </c>
      <c r="E40" s="12"/>
      <c r="F40" s="12"/>
      <c r="G40" s="12"/>
      <c r="H40" s="92"/>
    </row>
    <row r="41" spans="1:8" ht="20.100000000000001" customHeight="1">
      <c r="A41" s="46"/>
      <c r="B41" s="868"/>
      <c r="C41" s="20" t="s">
        <v>443</v>
      </c>
      <c r="D41" s="866" t="s">
        <v>310</v>
      </c>
      <c r="E41" s="936">
        <v>70499</v>
      </c>
      <c r="F41" s="936">
        <v>75297</v>
      </c>
      <c r="G41" s="936">
        <v>72796</v>
      </c>
      <c r="H41" s="938">
        <v>64894</v>
      </c>
    </row>
    <row r="42" spans="1:8" ht="12.75" customHeight="1">
      <c r="A42" s="46"/>
      <c r="B42" s="868"/>
      <c r="C42" s="21" t="s">
        <v>444</v>
      </c>
      <c r="D42" s="866"/>
      <c r="E42" s="937"/>
      <c r="F42" s="937"/>
      <c r="G42" s="937"/>
      <c r="H42" s="939"/>
    </row>
    <row r="43" spans="1:8" ht="25.5" customHeight="1">
      <c r="B43" s="386" t="s">
        <v>445</v>
      </c>
      <c r="C43" s="24" t="s">
        <v>446</v>
      </c>
      <c r="D43" s="19" t="s">
        <v>311</v>
      </c>
      <c r="E43" s="12">
        <v>300</v>
      </c>
      <c r="F43" s="12">
        <v>300</v>
      </c>
      <c r="G43" s="12">
        <v>300</v>
      </c>
      <c r="H43" s="92">
        <v>300</v>
      </c>
    </row>
    <row r="44" spans="1:8" ht="20.100000000000001" customHeight="1">
      <c r="B44" s="386">
        <v>10</v>
      </c>
      <c r="C44" s="24" t="s">
        <v>447</v>
      </c>
      <c r="D44" s="19" t="s">
        <v>312</v>
      </c>
      <c r="E44" s="12"/>
      <c r="F44" s="12"/>
      <c r="G44" s="12"/>
      <c r="H44" s="92"/>
    </row>
    <row r="45" spans="1:8" ht="20.100000000000001" customHeight="1">
      <c r="B45" s="386" t="s">
        <v>448</v>
      </c>
      <c r="C45" s="24" t="s">
        <v>449</v>
      </c>
      <c r="D45" s="19" t="s">
        <v>313</v>
      </c>
      <c r="E45" s="12"/>
      <c r="F45" s="12"/>
      <c r="G45" s="12"/>
      <c r="H45" s="92"/>
    </row>
    <row r="46" spans="1:8" ht="20.100000000000001" customHeight="1">
      <c r="B46" s="386">
        <v>13</v>
      </c>
      <c r="C46" s="24" t="s">
        <v>450</v>
      </c>
      <c r="D46" s="19" t="s">
        <v>314</v>
      </c>
      <c r="E46" s="12"/>
      <c r="F46" s="12"/>
      <c r="G46" s="12"/>
      <c r="H46" s="92"/>
    </row>
    <row r="47" spans="1:8" ht="20.100000000000001" customHeight="1">
      <c r="B47" s="386" t="s">
        <v>451</v>
      </c>
      <c r="C47" s="24" t="s">
        <v>452</v>
      </c>
      <c r="D47" s="19" t="s">
        <v>315</v>
      </c>
      <c r="E47" s="12">
        <v>300</v>
      </c>
      <c r="F47" s="12">
        <v>300</v>
      </c>
      <c r="G47" s="12">
        <v>300</v>
      </c>
      <c r="H47" s="92">
        <v>300</v>
      </c>
    </row>
    <row r="48" spans="1:8" ht="20.100000000000001" customHeight="1">
      <c r="B48" s="386" t="s">
        <v>453</v>
      </c>
      <c r="C48" s="24" t="s">
        <v>454</v>
      </c>
      <c r="D48" s="19" t="s">
        <v>316</v>
      </c>
      <c r="E48" s="12"/>
      <c r="F48" s="12"/>
      <c r="G48" s="12"/>
      <c r="H48" s="92"/>
    </row>
    <row r="49" spans="1:8" ht="25.5" customHeight="1">
      <c r="A49" s="46"/>
      <c r="B49" s="385">
        <v>14</v>
      </c>
      <c r="C49" s="24" t="s">
        <v>455</v>
      </c>
      <c r="D49" s="19" t="s">
        <v>317</v>
      </c>
      <c r="E49" s="12"/>
      <c r="F49" s="12"/>
      <c r="G49" s="12"/>
      <c r="H49" s="92"/>
    </row>
    <row r="50" spans="1:8" ht="20.100000000000001" customHeight="1">
      <c r="A50" s="46"/>
      <c r="B50" s="868">
        <v>20</v>
      </c>
      <c r="C50" s="22" t="s">
        <v>456</v>
      </c>
      <c r="D50" s="866" t="s">
        <v>318</v>
      </c>
      <c r="E50" s="936">
        <v>28000</v>
      </c>
      <c r="F50" s="936">
        <v>29000</v>
      </c>
      <c r="G50" s="936">
        <v>28000</v>
      </c>
      <c r="H50" s="938">
        <v>21000</v>
      </c>
    </row>
    <row r="51" spans="1:8" ht="12" customHeight="1">
      <c r="A51" s="46"/>
      <c r="B51" s="868"/>
      <c r="C51" s="23" t="s">
        <v>457</v>
      </c>
      <c r="D51" s="866"/>
      <c r="E51" s="937"/>
      <c r="F51" s="937"/>
      <c r="G51" s="937"/>
      <c r="H51" s="939"/>
    </row>
    <row r="52" spans="1:8" ht="20.100000000000001" customHeight="1">
      <c r="A52" s="46"/>
      <c r="B52" s="385">
        <v>204</v>
      </c>
      <c r="C52" s="24" t="s">
        <v>458</v>
      </c>
      <c r="D52" s="19" t="s">
        <v>319</v>
      </c>
      <c r="E52" s="12">
        <v>28000</v>
      </c>
      <c r="F52" s="12">
        <v>29000</v>
      </c>
      <c r="G52" s="12">
        <v>28000</v>
      </c>
      <c r="H52" s="92">
        <v>21000</v>
      </c>
    </row>
    <row r="53" spans="1:8" ht="20.100000000000001" customHeight="1">
      <c r="A53" s="46"/>
      <c r="B53" s="385">
        <v>205</v>
      </c>
      <c r="C53" s="24" t="s">
        <v>459</v>
      </c>
      <c r="D53" s="19" t="s">
        <v>320</v>
      </c>
      <c r="E53" s="12"/>
      <c r="F53" s="12"/>
      <c r="G53" s="12"/>
      <c r="H53" s="92"/>
    </row>
    <row r="54" spans="1:8" ht="25.5" customHeight="1">
      <c r="A54" s="46"/>
      <c r="B54" s="385" t="s">
        <v>460</v>
      </c>
      <c r="C54" s="24" t="s">
        <v>461</v>
      </c>
      <c r="D54" s="19" t="s">
        <v>321</v>
      </c>
      <c r="E54" s="12"/>
      <c r="F54" s="12"/>
      <c r="G54" s="12"/>
      <c r="H54" s="92"/>
    </row>
    <row r="55" spans="1:8" ht="25.5" customHeight="1">
      <c r="A55" s="46"/>
      <c r="B55" s="385" t="s">
        <v>462</v>
      </c>
      <c r="C55" s="24" t="s">
        <v>463</v>
      </c>
      <c r="D55" s="19" t="s">
        <v>322</v>
      </c>
      <c r="E55" s="12"/>
      <c r="F55" s="12"/>
      <c r="G55" s="12"/>
      <c r="H55" s="92"/>
    </row>
    <row r="56" spans="1:8" ht="20.100000000000001" customHeight="1">
      <c r="A56" s="46"/>
      <c r="B56" s="385">
        <v>206</v>
      </c>
      <c r="C56" s="24" t="s">
        <v>464</v>
      </c>
      <c r="D56" s="19" t="s">
        <v>323</v>
      </c>
      <c r="E56" s="12"/>
      <c r="F56" s="12"/>
      <c r="G56" s="12"/>
      <c r="H56" s="92"/>
    </row>
    <row r="57" spans="1:8" ht="20.100000000000001" customHeight="1">
      <c r="A57" s="46"/>
      <c r="B57" s="868" t="s">
        <v>465</v>
      </c>
      <c r="C57" s="22" t="s">
        <v>466</v>
      </c>
      <c r="D57" s="866" t="s">
        <v>324</v>
      </c>
      <c r="E57" s="936">
        <v>31000</v>
      </c>
      <c r="F57" s="936">
        <v>33600</v>
      </c>
      <c r="G57" s="936">
        <v>31000</v>
      </c>
      <c r="H57" s="938">
        <v>29000</v>
      </c>
    </row>
    <row r="58" spans="1:8" ht="12" customHeight="1">
      <c r="A58" s="46"/>
      <c r="B58" s="868"/>
      <c r="C58" s="23" t="s">
        <v>467</v>
      </c>
      <c r="D58" s="866"/>
      <c r="E58" s="937"/>
      <c r="F58" s="937"/>
      <c r="G58" s="937"/>
      <c r="H58" s="939"/>
    </row>
    <row r="59" spans="1:8" ht="23.25" customHeight="1">
      <c r="B59" s="386" t="s">
        <v>468</v>
      </c>
      <c r="C59" s="24" t="s">
        <v>469</v>
      </c>
      <c r="D59" s="19" t="s">
        <v>325</v>
      </c>
      <c r="E59" s="12">
        <v>31000</v>
      </c>
      <c r="F59" s="12">
        <v>33600</v>
      </c>
      <c r="G59" s="12">
        <v>31000</v>
      </c>
      <c r="H59" s="92">
        <v>29000</v>
      </c>
    </row>
    <row r="60" spans="1:8" ht="20.100000000000001" customHeight="1">
      <c r="B60" s="386">
        <v>223</v>
      </c>
      <c r="C60" s="24" t="s">
        <v>470</v>
      </c>
      <c r="D60" s="19" t="s">
        <v>326</v>
      </c>
      <c r="E60" s="12"/>
      <c r="F60" s="12"/>
      <c r="G60" s="12"/>
      <c r="H60" s="92"/>
    </row>
    <row r="61" spans="1:8" ht="25.5" customHeight="1">
      <c r="A61" s="46"/>
      <c r="B61" s="385">
        <v>224</v>
      </c>
      <c r="C61" s="24" t="s">
        <v>471</v>
      </c>
      <c r="D61" s="19" t="s">
        <v>327</v>
      </c>
      <c r="E61" s="12"/>
      <c r="F61" s="12"/>
      <c r="G61" s="12"/>
      <c r="H61" s="92"/>
    </row>
    <row r="62" spans="1:8" ht="20.100000000000001" customHeight="1">
      <c r="A62" s="46"/>
      <c r="B62" s="868">
        <v>23</v>
      </c>
      <c r="C62" s="22" t="s">
        <v>472</v>
      </c>
      <c r="D62" s="866" t="s">
        <v>328</v>
      </c>
      <c r="E62" s="940"/>
      <c r="F62" s="940"/>
      <c r="G62" s="940"/>
      <c r="H62" s="942"/>
    </row>
    <row r="63" spans="1:8" ht="20.100000000000001" customHeight="1">
      <c r="A63" s="46"/>
      <c r="B63" s="868"/>
      <c r="C63" s="23" t="s">
        <v>473</v>
      </c>
      <c r="D63" s="866"/>
      <c r="E63" s="941"/>
      <c r="F63" s="941"/>
      <c r="G63" s="941"/>
      <c r="H63" s="943"/>
    </row>
    <row r="64" spans="1:8" ht="25.5" customHeight="1">
      <c r="B64" s="386">
        <v>230</v>
      </c>
      <c r="C64" s="24" t="s">
        <v>474</v>
      </c>
      <c r="D64" s="19" t="s">
        <v>329</v>
      </c>
      <c r="E64" s="12"/>
      <c r="F64" s="12"/>
      <c r="G64" s="12"/>
      <c r="H64" s="92"/>
    </row>
    <row r="65" spans="1:8" ht="25.5" customHeight="1">
      <c r="B65" s="386">
        <v>231</v>
      </c>
      <c r="C65" s="24" t="s">
        <v>785</v>
      </c>
      <c r="D65" s="19" t="s">
        <v>330</v>
      </c>
      <c r="E65" s="12"/>
      <c r="F65" s="12"/>
      <c r="G65" s="12"/>
      <c r="H65" s="92"/>
    </row>
    <row r="66" spans="1:8" ht="20.100000000000001" customHeight="1">
      <c r="B66" s="386" t="s">
        <v>475</v>
      </c>
      <c r="C66" s="24" t="s">
        <v>476</v>
      </c>
      <c r="D66" s="19" t="s">
        <v>331</v>
      </c>
      <c r="E66" s="12"/>
      <c r="F66" s="12"/>
      <c r="G66" s="12"/>
      <c r="H66" s="92"/>
    </row>
    <row r="67" spans="1:8" ht="25.5" customHeight="1">
      <c r="B67" s="386" t="s">
        <v>477</v>
      </c>
      <c r="C67" s="24" t="s">
        <v>478</v>
      </c>
      <c r="D67" s="19" t="s">
        <v>332</v>
      </c>
      <c r="E67" s="12"/>
      <c r="F67" s="12"/>
      <c r="G67" s="12"/>
      <c r="H67" s="92"/>
    </row>
    <row r="68" spans="1:8" ht="25.5" customHeight="1">
      <c r="B68" s="386">
        <v>235</v>
      </c>
      <c r="C68" s="24" t="s">
        <v>479</v>
      </c>
      <c r="D68" s="19" t="s">
        <v>333</v>
      </c>
      <c r="E68" s="12"/>
      <c r="F68" s="12"/>
      <c r="G68" s="12"/>
      <c r="H68" s="92"/>
    </row>
    <row r="69" spans="1:8" ht="25.5" customHeight="1">
      <c r="B69" s="386" t="s">
        <v>480</v>
      </c>
      <c r="C69" s="24" t="s">
        <v>762</v>
      </c>
      <c r="D69" s="19" t="s">
        <v>334</v>
      </c>
      <c r="E69" s="12"/>
      <c r="F69" s="12"/>
      <c r="G69" s="12"/>
      <c r="H69" s="92"/>
    </row>
    <row r="70" spans="1:8" ht="25.5" customHeight="1">
      <c r="B70" s="386">
        <v>237</v>
      </c>
      <c r="C70" s="24" t="s">
        <v>481</v>
      </c>
      <c r="D70" s="19" t="s">
        <v>335</v>
      </c>
      <c r="E70" s="12"/>
      <c r="F70" s="12"/>
      <c r="G70" s="12"/>
      <c r="H70" s="92"/>
    </row>
    <row r="71" spans="1:8" ht="20.100000000000001" customHeight="1">
      <c r="B71" s="386" t="s">
        <v>482</v>
      </c>
      <c r="C71" s="24" t="s">
        <v>483</v>
      </c>
      <c r="D71" s="19" t="s">
        <v>336</v>
      </c>
      <c r="E71" s="12"/>
      <c r="F71" s="12"/>
      <c r="G71" s="12"/>
      <c r="H71" s="92"/>
    </row>
    <row r="72" spans="1:8" ht="20.100000000000001" customHeight="1">
      <c r="B72" s="386">
        <v>24</v>
      </c>
      <c r="C72" s="24" t="s">
        <v>484</v>
      </c>
      <c r="D72" s="19" t="s">
        <v>337</v>
      </c>
      <c r="E72" s="12">
        <v>11199</v>
      </c>
      <c r="F72" s="12">
        <v>12397</v>
      </c>
      <c r="G72" s="12">
        <v>13596</v>
      </c>
      <c r="H72" s="92">
        <v>14794</v>
      </c>
    </row>
    <row r="73" spans="1:8" ht="25.5" customHeight="1">
      <c r="B73" s="386" t="s">
        <v>485</v>
      </c>
      <c r="C73" s="24" t="s">
        <v>486</v>
      </c>
      <c r="D73" s="19" t="s">
        <v>338</v>
      </c>
      <c r="E73" s="12"/>
      <c r="F73" s="12"/>
      <c r="G73" s="12"/>
      <c r="H73" s="92"/>
    </row>
    <row r="74" spans="1:8" ht="25.5" customHeight="1">
      <c r="B74" s="386"/>
      <c r="C74" s="18" t="s">
        <v>569</v>
      </c>
      <c r="D74" s="19" t="s">
        <v>339</v>
      </c>
      <c r="E74" s="12">
        <v>106733</v>
      </c>
      <c r="F74" s="12">
        <v>111333</v>
      </c>
      <c r="G74" s="12">
        <v>114292</v>
      </c>
      <c r="H74" s="92">
        <v>126852</v>
      </c>
    </row>
    <row r="75" spans="1:8" ht="20.100000000000001" customHeight="1">
      <c r="B75" s="386">
        <v>88</v>
      </c>
      <c r="C75" s="18" t="s">
        <v>487</v>
      </c>
      <c r="D75" s="19" t="s">
        <v>340</v>
      </c>
      <c r="E75" s="12"/>
      <c r="F75" s="12"/>
      <c r="G75" s="12"/>
      <c r="H75" s="92"/>
    </row>
    <row r="76" spans="1:8" ht="20.100000000000001" customHeight="1">
      <c r="A76" s="46"/>
      <c r="B76" s="387"/>
      <c r="C76" s="18" t="s">
        <v>37</v>
      </c>
      <c r="D76" s="25"/>
      <c r="E76" s="12"/>
      <c r="F76" s="12"/>
      <c r="G76" s="12"/>
      <c r="H76" s="92"/>
    </row>
    <row r="77" spans="1:8" ht="20.100000000000001" customHeight="1">
      <c r="A77" s="46"/>
      <c r="B77" s="868"/>
      <c r="C77" s="20" t="s">
        <v>488</v>
      </c>
      <c r="D77" s="866" t="s">
        <v>136</v>
      </c>
      <c r="E77" s="936">
        <v>39792</v>
      </c>
      <c r="F77" s="936">
        <v>42520</v>
      </c>
      <c r="G77" s="936">
        <v>45248</v>
      </c>
      <c r="H77" s="938">
        <v>47976</v>
      </c>
    </row>
    <row r="78" spans="1:8" ht="20.100000000000001" customHeight="1">
      <c r="A78" s="46"/>
      <c r="B78" s="868"/>
      <c r="C78" s="21" t="s">
        <v>489</v>
      </c>
      <c r="D78" s="866"/>
      <c r="E78" s="937"/>
      <c r="F78" s="937"/>
      <c r="G78" s="937"/>
      <c r="H78" s="939"/>
    </row>
    <row r="79" spans="1:8" ht="20.100000000000001" customHeight="1">
      <c r="A79" s="46"/>
      <c r="B79" s="385" t="s">
        <v>490</v>
      </c>
      <c r="C79" s="24" t="s">
        <v>491</v>
      </c>
      <c r="D79" s="19" t="s">
        <v>137</v>
      </c>
      <c r="E79" s="12">
        <v>107</v>
      </c>
      <c r="F79" s="12">
        <v>107</v>
      </c>
      <c r="G79" s="12">
        <v>107</v>
      </c>
      <c r="H79" s="92">
        <v>107</v>
      </c>
    </row>
    <row r="80" spans="1:8" ht="20.100000000000001" customHeight="1">
      <c r="B80" s="386">
        <v>31</v>
      </c>
      <c r="C80" s="24" t="s">
        <v>492</v>
      </c>
      <c r="D80" s="19" t="s">
        <v>138</v>
      </c>
      <c r="E80" s="12"/>
      <c r="F80" s="12"/>
      <c r="G80" s="12"/>
      <c r="H80" s="92"/>
    </row>
    <row r="81" spans="1:8" ht="20.100000000000001" customHeight="1">
      <c r="B81" s="386">
        <v>306</v>
      </c>
      <c r="C81" s="24" t="s">
        <v>493</v>
      </c>
      <c r="D81" s="19" t="s">
        <v>139</v>
      </c>
      <c r="E81" s="12"/>
      <c r="F81" s="12"/>
      <c r="G81" s="12"/>
      <c r="H81" s="92"/>
    </row>
    <row r="82" spans="1:8" ht="20.100000000000001" customHeight="1">
      <c r="B82" s="386">
        <v>32</v>
      </c>
      <c r="C82" s="24" t="s">
        <v>494</v>
      </c>
      <c r="D82" s="19" t="s">
        <v>140</v>
      </c>
      <c r="E82" s="12">
        <v>3</v>
      </c>
      <c r="F82" s="12">
        <v>3</v>
      </c>
      <c r="G82" s="12">
        <v>3</v>
      </c>
      <c r="H82" s="92">
        <v>3</v>
      </c>
    </row>
    <row r="83" spans="1:8" ht="58.5" customHeight="1">
      <c r="B83" s="386" t="s">
        <v>495</v>
      </c>
      <c r="C83" s="24" t="s">
        <v>779</v>
      </c>
      <c r="D83" s="19" t="s">
        <v>141</v>
      </c>
      <c r="E83" s="12"/>
      <c r="F83" s="12"/>
      <c r="G83" s="12"/>
      <c r="H83" s="92"/>
    </row>
    <row r="84" spans="1:8" ht="49.5" customHeight="1">
      <c r="B84" s="386" t="s">
        <v>496</v>
      </c>
      <c r="C84" s="24" t="s">
        <v>786</v>
      </c>
      <c r="D84" s="19" t="s">
        <v>142</v>
      </c>
      <c r="E84" s="12"/>
      <c r="F84" s="12"/>
      <c r="G84" s="12"/>
      <c r="H84" s="92"/>
    </row>
    <row r="85" spans="1:8" ht="20.100000000000001" customHeight="1">
      <c r="B85" s="386">
        <v>34</v>
      </c>
      <c r="C85" s="24" t="s">
        <v>497</v>
      </c>
      <c r="D85" s="19" t="s">
        <v>143</v>
      </c>
      <c r="E85" s="12">
        <v>39682</v>
      </c>
      <c r="F85" s="12">
        <v>42410</v>
      </c>
      <c r="G85" s="12">
        <v>45138</v>
      </c>
      <c r="H85" s="92">
        <v>47866</v>
      </c>
    </row>
    <row r="86" spans="1:8" ht="20.100000000000001" customHeight="1">
      <c r="B86" s="386">
        <v>340</v>
      </c>
      <c r="C86" s="24" t="s">
        <v>153</v>
      </c>
      <c r="D86" s="19" t="s">
        <v>144</v>
      </c>
      <c r="E86" s="12">
        <v>36954</v>
      </c>
      <c r="F86" s="12">
        <v>36954</v>
      </c>
      <c r="G86" s="12">
        <v>36954</v>
      </c>
      <c r="H86" s="92">
        <v>36954</v>
      </c>
    </row>
    <row r="87" spans="1:8" ht="20.100000000000001" customHeight="1">
      <c r="B87" s="386">
        <v>341</v>
      </c>
      <c r="C87" s="24" t="s">
        <v>498</v>
      </c>
      <c r="D87" s="19" t="s">
        <v>145</v>
      </c>
      <c r="E87" s="12">
        <v>2728</v>
      </c>
      <c r="F87" s="12">
        <v>5456</v>
      </c>
      <c r="G87" s="12">
        <v>8184</v>
      </c>
      <c r="H87" s="92">
        <v>10912</v>
      </c>
    </row>
    <row r="88" spans="1:8" ht="20.100000000000001" customHeight="1">
      <c r="B88" s="386"/>
      <c r="C88" s="24" t="s">
        <v>499</v>
      </c>
      <c r="D88" s="19" t="s">
        <v>146</v>
      </c>
      <c r="E88" s="12"/>
      <c r="F88" s="12"/>
      <c r="G88" s="12"/>
      <c r="H88" s="92"/>
    </row>
    <row r="89" spans="1:8" ht="20.100000000000001" customHeight="1">
      <c r="B89" s="386">
        <v>35</v>
      </c>
      <c r="C89" s="24" t="s">
        <v>500</v>
      </c>
      <c r="D89" s="19" t="s">
        <v>147</v>
      </c>
      <c r="E89" s="12"/>
      <c r="F89" s="12"/>
      <c r="G89" s="12"/>
      <c r="H89" s="92"/>
    </row>
    <row r="90" spans="1:8" ht="20.100000000000001" customHeight="1">
      <c r="B90" s="386">
        <v>350</v>
      </c>
      <c r="C90" s="24" t="s">
        <v>501</v>
      </c>
      <c r="D90" s="19" t="s">
        <v>148</v>
      </c>
      <c r="E90" s="12"/>
      <c r="F90" s="12"/>
      <c r="G90" s="12"/>
      <c r="H90" s="92"/>
    </row>
    <row r="91" spans="1:8" ht="20.100000000000001" customHeight="1">
      <c r="A91" s="46"/>
      <c r="B91" s="385">
        <v>351</v>
      </c>
      <c r="C91" s="24" t="s">
        <v>159</v>
      </c>
      <c r="D91" s="19" t="s">
        <v>149</v>
      </c>
      <c r="E91" s="12"/>
      <c r="F91" s="12"/>
      <c r="G91" s="12"/>
      <c r="H91" s="92"/>
    </row>
    <row r="92" spans="1:8" ht="22.5" customHeight="1">
      <c r="A92" s="46"/>
      <c r="B92" s="868"/>
      <c r="C92" s="20" t="s">
        <v>502</v>
      </c>
      <c r="D92" s="866" t="s">
        <v>150</v>
      </c>
      <c r="E92" s="936">
        <v>42500</v>
      </c>
      <c r="F92" s="936">
        <v>44500</v>
      </c>
      <c r="G92" s="936">
        <v>45500</v>
      </c>
      <c r="H92" s="938">
        <v>47500</v>
      </c>
    </row>
    <row r="93" spans="1:8" ht="13.5" customHeight="1">
      <c r="A93" s="46"/>
      <c r="B93" s="868"/>
      <c r="C93" s="21" t="s">
        <v>503</v>
      </c>
      <c r="D93" s="866"/>
      <c r="E93" s="937"/>
      <c r="F93" s="937"/>
      <c r="G93" s="937"/>
      <c r="H93" s="939"/>
    </row>
    <row r="94" spans="1:8" ht="20.100000000000001" customHeight="1">
      <c r="A94" s="46"/>
      <c r="B94" s="868">
        <v>40</v>
      </c>
      <c r="C94" s="22" t="s">
        <v>504</v>
      </c>
      <c r="D94" s="866" t="s">
        <v>151</v>
      </c>
      <c r="E94" s="936"/>
      <c r="F94" s="936"/>
      <c r="G94" s="936"/>
      <c r="H94" s="938"/>
    </row>
    <row r="95" spans="1:8" ht="14.25" customHeight="1">
      <c r="A95" s="46"/>
      <c r="B95" s="868"/>
      <c r="C95" s="23" t="s">
        <v>505</v>
      </c>
      <c r="D95" s="866"/>
      <c r="E95" s="937"/>
      <c r="F95" s="937"/>
      <c r="G95" s="937"/>
      <c r="H95" s="939"/>
    </row>
    <row r="96" spans="1:8" ht="25.5" customHeight="1">
      <c r="A96" s="46"/>
      <c r="B96" s="385">
        <v>404</v>
      </c>
      <c r="C96" s="24" t="s">
        <v>506</v>
      </c>
      <c r="D96" s="19" t="s">
        <v>152</v>
      </c>
      <c r="E96" s="12"/>
      <c r="F96" s="12"/>
      <c r="G96" s="12"/>
      <c r="H96" s="92"/>
    </row>
    <row r="97" spans="1:8" ht="20.100000000000001" customHeight="1">
      <c r="A97" s="46"/>
      <c r="B97" s="385">
        <v>400</v>
      </c>
      <c r="C97" s="24" t="s">
        <v>507</v>
      </c>
      <c r="D97" s="19" t="s">
        <v>154</v>
      </c>
      <c r="E97" s="12"/>
      <c r="F97" s="12"/>
      <c r="G97" s="12"/>
      <c r="H97" s="92"/>
    </row>
    <row r="98" spans="1:8" ht="20.100000000000001" customHeight="1">
      <c r="A98" s="46"/>
      <c r="B98" s="385" t="s">
        <v>781</v>
      </c>
      <c r="C98" s="24" t="s">
        <v>508</v>
      </c>
      <c r="D98" s="19" t="s">
        <v>155</v>
      </c>
      <c r="E98" s="12"/>
      <c r="F98" s="12"/>
      <c r="G98" s="12"/>
      <c r="H98" s="92"/>
    </row>
    <row r="99" spans="1:8" ht="20.100000000000001" customHeight="1">
      <c r="A99" s="46"/>
      <c r="B99" s="868">
        <v>41</v>
      </c>
      <c r="C99" s="22" t="s">
        <v>509</v>
      </c>
      <c r="D99" s="866" t="s">
        <v>156</v>
      </c>
      <c r="E99" s="936">
        <v>14500</v>
      </c>
      <c r="F99" s="936">
        <v>14500</v>
      </c>
      <c r="G99" s="936">
        <v>14500</v>
      </c>
      <c r="H99" s="938">
        <v>14500</v>
      </c>
    </row>
    <row r="100" spans="1:8" ht="12" customHeight="1">
      <c r="A100" s="46"/>
      <c r="B100" s="868"/>
      <c r="C100" s="23" t="s">
        <v>510</v>
      </c>
      <c r="D100" s="866"/>
      <c r="E100" s="937"/>
      <c r="F100" s="937"/>
      <c r="G100" s="937"/>
      <c r="H100" s="939"/>
    </row>
    <row r="101" spans="1:8" ht="20.100000000000001" customHeight="1">
      <c r="B101" s="386">
        <v>410</v>
      </c>
      <c r="C101" s="24" t="s">
        <v>511</v>
      </c>
      <c r="D101" s="19" t="s">
        <v>157</v>
      </c>
      <c r="E101" s="12"/>
      <c r="F101" s="12"/>
      <c r="G101" s="12"/>
      <c r="H101" s="92"/>
    </row>
    <row r="102" spans="1:8" ht="36.75" customHeight="1">
      <c r="B102" s="386" t="s">
        <v>512</v>
      </c>
      <c r="C102" s="24" t="s">
        <v>513</v>
      </c>
      <c r="D102" s="19" t="s">
        <v>158</v>
      </c>
      <c r="E102" s="12"/>
      <c r="F102" s="12"/>
      <c r="G102" s="12"/>
      <c r="H102" s="92"/>
    </row>
    <row r="103" spans="1:8" ht="39" customHeight="1">
      <c r="B103" s="386" t="s">
        <v>512</v>
      </c>
      <c r="C103" s="24" t="s">
        <v>514</v>
      </c>
      <c r="D103" s="19" t="s">
        <v>160</v>
      </c>
      <c r="E103" s="12"/>
      <c r="F103" s="12"/>
      <c r="G103" s="12"/>
      <c r="H103" s="92"/>
    </row>
    <row r="104" spans="1:8" ht="25.5" customHeight="1">
      <c r="B104" s="386" t="s">
        <v>515</v>
      </c>
      <c r="C104" s="24" t="s">
        <v>516</v>
      </c>
      <c r="D104" s="19" t="s">
        <v>161</v>
      </c>
      <c r="E104" s="12">
        <v>14500</v>
      </c>
      <c r="F104" s="12">
        <v>14500</v>
      </c>
      <c r="G104" s="12">
        <v>14500</v>
      </c>
      <c r="H104" s="92">
        <v>14500</v>
      </c>
    </row>
    <row r="105" spans="1:8" ht="25.5" customHeight="1">
      <c r="B105" s="386" t="s">
        <v>517</v>
      </c>
      <c r="C105" s="24" t="s">
        <v>763</v>
      </c>
      <c r="D105" s="19" t="s">
        <v>162</v>
      </c>
      <c r="E105" s="12"/>
      <c r="F105" s="12"/>
      <c r="G105" s="12"/>
      <c r="H105" s="92"/>
    </row>
    <row r="106" spans="1:8" ht="20.100000000000001" customHeight="1">
      <c r="B106" s="386">
        <v>413</v>
      </c>
      <c r="C106" s="24" t="s">
        <v>518</v>
      </c>
      <c r="D106" s="19" t="s">
        <v>163</v>
      </c>
      <c r="E106" s="12"/>
      <c r="F106" s="12"/>
      <c r="G106" s="12"/>
      <c r="H106" s="92"/>
    </row>
    <row r="107" spans="1:8" ht="20.100000000000001" customHeight="1">
      <c r="B107" s="386">
        <v>419</v>
      </c>
      <c r="C107" s="24" t="s">
        <v>519</v>
      </c>
      <c r="D107" s="19" t="s">
        <v>164</v>
      </c>
      <c r="E107" s="12"/>
      <c r="F107" s="12"/>
      <c r="G107" s="12"/>
      <c r="H107" s="92"/>
    </row>
    <row r="108" spans="1:8" ht="24" customHeight="1">
      <c r="B108" s="386" t="s">
        <v>520</v>
      </c>
      <c r="C108" s="24" t="s">
        <v>521</v>
      </c>
      <c r="D108" s="19" t="s">
        <v>165</v>
      </c>
      <c r="E108" s="12">
        <v>28000</v>
      </c>
      <c r="F108" s="12">
        <v>30000</v>
      </c>
      <c r="G108" s="12">
        <v>31000</v>
      </c>
      <c r="H108" s="92">
        <v>33000</v>
      </c>
    </row>
    <row r="109" spans="1:8" ht="20.100000000000001" customHeight="1">
      <c r="B109" s="386">
        <v>498</v>
      </c>
      <c r="C109" s="18" t="s">
        <v>522</v>
      </c>
      <c r="D109" s="19" t="s">
        <v>166</v>
      </c>
      <c r="E109" s="12"/>
      <c r="F109" s="12"/>
      <c r="G109" s="12"/>
      <c r="H109" s="92"/>
    </row>
    <row r="110" spans="1:8" ht="24" customHeight="1">
      <c r="A110" s="46"/>
      <c r="B110" s="385" t="s">
        <v>523</v>
      </c>
      <c r="C110" s="18" t="s">
        <v>524</v>
      </c>
      <c r="D110" s="19" t="s">
        <v>167</v>
      </c>
      <c r="E110" s="12">
        <v>3400</v>
      </c>
      <c r="F110" s="12">
        <v>3400</v>
      </c>
      <c r="G110" s="12">
        <v>3400</v>
      </c>
      <c r="H110" s="92">
        <v>9000</v>
      </c>
    </row>
    <row r="111" spans="1:8" ht="23.25" customHeight="1">
      <c r="A111" s="46"/>
      <c r="B111" s="868"/>
      <c r="C111" s="20" t="s">
        <v>525</v>
      </c>
      <c r="D111" s="866" t="s">
        <v>168</v>
      </c>
      <c r="E111" s="936">
        <v>21041</v>
      </c>
      <c r="F111" s="936">
        <v>20913</v>
      </c>
      <c r="G111" s="936">
        <v>20144</v>
      </c>
      <c r="H111" s="938">
        <v>22376</v>
      </c>
    </row>
    <row r="112" spans="1:8" ht="13.5" customHeight="1">
      <c r="A112" s="46"/>
      <c r="B112" s="868"/>
      <c r="C112" s="21" t="s">
        <v>526</v>
      </c>
      <c r="D112" s="866"/>
      <c r="E112" s="937"/>
      <c r="F112" s="937"/>
      <c r="G112" s="937"/>
      <c r="H112" s="939"/>
    </row>
    <row r="113" spans="1:8" ht="20.100000000000001" customHeight="1">
      <c r="A113" s="46"/>
      <c r="B113" s="385">
        <v>467</v>
      </c>
      <c r="C113" s="24" t="s">
        <v>527</v>
      </c>
      <c r="D113" s="19" t="s">
        <v>169</v>
      </c>
      <c r="E113" s="12"/>
      <c r="F113" s="12"/>
      <c r="G113" s="12"/>
      <c r="H113" s="92"/>
    </row>
    <row r="114" spans="1:8" ht="20.100000000000001" customHeight="1">
      <c r="A114" s="46"/>
      <c r="B114" s="868" t="s">
        <v>528</v>
      </c>
      <c r="C114" s="22" t="s">
        <v>529</v>
      </c>
      <c r="D114" s="866" t="s">
        <v>170</v>
      </c>
      <c r="E114" s="936">
        <v>4100</v>
      </c>
      <c r="F114" s="936">
        <v>2750</v>
      </c>
      <c r="G114" s="936">
        <v>1500</v>
      </c>
      <c r="H114" s="938">
        <v>350</v>
      </c>
    </row>
    <row r="115" spans="1:8" ht="15" customHeight="1">
      <c r="A115" s="46"/>
      <c r="B115" s="868"/>
      <c r="C115" s="23" t="s">
        <v>530</v>
      </c>
      <c r="D115" s="866"/>
      <c r="E115" s="937"/>
      <c r="F115" s="937"/>
      <c r="G115" s="937"/>
      <c r="H115" s="939"/>
    </row>
    <row r="116" spans="1:8" ht="25.5" customHeight="1">
      <c r="A116" s="46"/>
      <c r="B116" s="385" t="s">
        <v>531</v>
      </c>
      <c r="C116" s="24" t="s">
        <v>532</v>
      </c>
      <c r="D116" s="19" t="s">
        <v>171</v>
      </c>
      <c r="E116" s="12"/>
      <c r="F116" s="12"/>
      <c r="G116" s="12"/>
      <c r="H116" s="92"/>
    </row>
    <row r="117" spans="1:8" ht="25.5" customHeight="1">
      <c r="B117" s="386" t="s">
        <v>531</v>
      </c>
      <c r="C117" s="24" t="s">
        <v>533</v>
      </c>
      <c r="D117" s="19" t="s">
        <v>172</v>
      </c>
      <c r="E117" s="12"/>
      <c r="F117" s="12"/>
      <c r="G117" s="12"/>
      <c r="H117" s="92"/>
    </row>
    <row r="118" spans="1:8" ht="25.5" customHeight="1">
      <c r="B118" s="386" t="s">
        <v>534</v>
      </c>
      <c r="C118" s="24" t="s">
        <v>535</v>
      </c>
      <c r="D118" s="19" t="s">
        <v>173</v>
      </c>
      <c r="E118" s="12"/>
      <c r="F118" s="12"/>
      <c r="G118" s="12"/>
      <c r="H118" s="92"/>
    </row>
    <row r="119" spans="1:8" ht="24.75" customHeight="1">
      <c r="B119" s="386" t="s">
        <v>536</v>
      </c>
      <c r="C119" s="24" t="s">
        <v>537</v>
      </c>
      <c r="D119" s="19" t="s">
        <v>174</v>
      </c>
      <c r="E119" s="12">
        <v>4100</v>
      </c>
      <c r="F119" s="12">
        <v>2750</v>
      </c>
      <c r="G119" s="12">
        <v>1500</v>
      </c>
      <c r="H119" s="92">
        <v>350</v>
      </c>
    </row>
    <row r="120" spans="1:8" ht="24.75" customHeight="1">
      <c r="B120" s="386" t="s">
        <v>538</v>
      </c>
      <c r="C120" s="24" t="s">
        <v>539</v>
      </c>
      <c r="D120" s="19" t="s">
        <v>175</v>
      </c>
      <c r="E120" s="12"/>
      <c r="F120" s="12"/>
      <c r="G120" s="12"/>
      <c r="H120" s="92"/>
    </row>
    <row r="121" spans="1:8" ht="20.100000000000001" customHeight="1">
      <c r="B121" s="386">
        <v>426</v>
      </c>
      <c r="C121" s="24" t="s">
        <v>540</v>
      </c>
      <c r="D121" s="19" t="s">
        <v>176</v>
      </c>
      <c r="E121" s="12"/>
      <c r="F121" s="12"/>
      <c r="G121" s="12"/>
      <c r="H121" s="92"/>
    </row>
    <row r="122" spans="1:8" ht="20.100000000000001" customHeight="1">
      <c r="B122" s="386">
        <v>428</v>
      </c>
      <c r="C122" s="24" t="s">
        <v>541</v>
      </c>
      <c r="D122" s="19" t="s">
        <v>177</v>
      </c>
      <c r="E122" s="12"/>
      <c r="F122" s="12"/>
      <c r="G122" s="12"/>
      <c r="H122" s="92"/>
    </row>
    <row r="123" spans="1:8" ht="20.100000000000001" customHeight="1">
      <c r="B123" s="386">
        <v>430</v>
      </c>
      <c r="C123" s="24" t="s">
        <v>542</v>
      </c>
      <c r="D123" s="19" t="s">
        <v>178</v>
      </c>
      <c r="E123" s="12"/>
      <c r="F123" s="12"/>
      <c r="G123" s="12"/>
      <c r="H123" s="92"/>
    </row>
    <row r="124" spans="1:8" ht="20.100000000000001" customHeight="1">
      <c r="A124" s="46"/>
      <c r="B124" s="868" t="s">
        <v>543</v>
      </c>
      <c r="C124" s="22" t="s">
        <v>544</v>
      </c>
      <c r="D124" s="866" t="s">
        <v>179</v>
      </c>
      <c r="E124" s="936">
        <v>9000</v>
      </c>
      <c r="F124" s="936">
        <v>10000</v>
      </c>
      <c r="G124" s="936">
        <v>11000</v>
      </c>
      <c r="H124" s="938">
        <v>18000</v>
      </c>
    </row>
    <row r="125" spans="1:8" ht="12.75" customHeight="1">
      <c r="A125" s="46"/>
      <c r="B125" s="868"/>
      <c r="C125" s="23" t="s">
        <v>545</v>
      </c>
      <c r="D125" s="866"/>
      <c r="E125" s="937"/>
      <c r="F125" s="937"/>
      <c r="G125" s="937"/>
      <c r="H125" s="939"/>
    </row>
    <row r="126" spans="1:8" ht="24.75" customHeight="1">
      <c r="B126" s="386" t="s">
        <v>546</v>
      </c>
      <c r="C126" s="24" t="s">
        <v>547</v>
      </c>
      <c r="D126" s="19" t="s">
        <v>180</v>
      </c>
      <c r="E126" s="12"/>
      <c r="F126" s="12"/>
      <c r="G126" s="12"/>
      <c r="H126" s="92"/>
    </row>
    <row r="127" spans="1:8" ht="24.75" customHeight="1">
      <c r="B127" s="386" t="s">
        <v>548</v>
      </c>
      <c r="C127" s="24" t="s">
        <v>549</v>
      </c>
      <c r="D127" s="19" t="s">
        <v>181</v>
      </c>
      <c r="E127" s="12"/>
      <c r="F127" s="12"/>
      <c r="G127" s="12"/>
      <c r="H127" s="92"/>
    </row>
    <row r="128" spans="1:8" ht="20.100000000000001" customHeight="1">
      <c r="B128" s="386">
        <v>435</v>
      </c>
      <c r="C128" s="24" t="s">
        <v>550</v>
      </c>
      <c r="D128" s="19" t="s">
        <v>182</v>
      </c>
      <c r="E128" s="12">
        <v>9000</v>
      </c>
      <c r="F128" s="12">
        <v>10000</v>
      </c>
      <c r="G128" s="12">
        <v>11000</v>
      </c>
      <c r="H128" s="92">
        <v>18000</v>
      </c>
    </row>
    <row r="129" spans="1:8" ht="20.100000000000001" customHeight="1">
      <c r="B129" s="386">
        <v>436</v>
      </c>
      <c r="C129" s="24" t="s">
        <v>551</v>
      </c>
      <c r="D129" s="19" t="s">
        <v>183</v>
      </c>
      <c r="E129" s="12"/>
      <c r="F129" s="12"/>
      <c r="G129" s="12"/>
      <c r="H129" s="92"/>
    </row>
    <row r="130" spans="1:8" ht="20.100000000000001" customHeight="1">
      <c r="B130" s="386" t="s">
        <v>552</v>
      </c>
      <c r="C130" s="24" t="s">
        <v>553</v>
      </c>
      <c r="D130" s="19" t="s">
        <v>184</v>
      </c>
      <c r="E130" s="12"/>
      <c r="F130" s="12"/>
      <c r="G130" s="12"/>
      <c r="H130" s="92"/>
    </row>
    <row r="131" spans="1:8" ht="20.100000000000001" customHeight="1">
      <c r="B131" s="386" t="s">
        <v>552</v>
      </c>
      <c r="C131" s="24" t="s">
        <v>554</v>
      </c>
      <c r="D131" s="19" t="s">
        <v>185</v>
      </c>
      <c r="E131" s="12"/>
      <c r="F131" s="12"/>
      <c r="G131" s="12"/>
      <c r="H131" s="92"/>
    </row>
    <row r="132" spans="1:8" ht="20.100000000000001" customHeight="1">
      <c r="A132" s="46"/>
      <c r="B132" s="868" t="s">
        <v>555</v>
      </c>
      <c r="C132" s="22" t="s">
        <v>556</v>
      </c>
      <c r="D132" s="866" t="s">
        <v>186</v>
      </c>
      <c r="E132" s="940">
        <v>7941</v>
      </c>
      <c r="F132" s="940">
        <v>8163</v>
      </c>
      <c r="G132" s="940">
        <v>7644</v>
      </c>
      <c r="H132" s="942">
        <v>4026</v>
      </c>
    </row>
    <row r="133" spans="1:8" ht="15.75" customHeight="1">
      <c r="A133" s="46"/>
      <c r="B133" s="868"/>
      <c r="C133" s="23" t="s">
        <v>557</v>
      </c>
      <c r="D133" s="866"/>
      <c r="E133" s="941"/>
      <c r="F133" s="941"/>
      <c r="G133" s="941"/>
      <c r="H133" s="943"/>
    </row>
    <row r="134" spans="1:8" ht="20.100000000000001" customHeight="1">
      <c r="B134" s="386" t="s">
        <v>782</v>
      </c>
      <c r="C134" s="24" t="s">
        <v>558</v>
      </c>
      <c r="D134" s="19" t="s">
        <v>187</v>
      </c>
      <c r="E134" s="12">
        <v>7160</v>
      </c>
      <c r="F134" s="12">
        <v>7200</v>
      </c>
      <c r="G134" s="12">
        <v>6200</v>
      </c>
      <c r="H134" s="92">
        <v>1500</v>
      </c>
    </row>
    <row r="135" spans="1:8" ht="24.75" customHeight="1">
      <c r="B135" s="386" t="s">
        <v>559</v>
      </c>
      <c r="C135" s="24" t="s">
        <v>783</v>
      </c>
      <c r="D135" s="19" t="s">
        <v>188</v>
      </c>
      <c r="E135" s="12">
        <v>300</v>
      </c>
      <c r="F135" s="12"/>
      <c r="G135" s="12"/>
      <c r="H135" s="92">
        <v>600</v>
      </c>
    </row>
    <row r="136" spans="1:8" ht="20.100000000000001" customHeight="1">
      <c r="B136" s="386">
        <v>481</v>
      </c>
      <c r="C136" s="24" t="s">
        <v>560</v>
      </c>
      <c r="D136" s="19" t="s">
        <v>189</v>
      </c>
      <c r="E136" s="12">
        <v>481</v>
      </c>
      <c r="F136" s="12">
        <v>963</v>
      </c>
      <c r="G136" s="12">
        <v>1444</v>
      </c>
      <c r="H136" s="92">
        <v>1926</v>
      </c>
    </row>
    <row r="137" spans="1:8" ht="36.75" customHeight="1">
      <c r="B137" s="386">
        <v>427</v>
      </c>
      <c r="C137" s="24" t="s">
        <v>561</v>
      </c>
      <c r="D137" s="19" t="s">
        <v>190</v>
      </c>
      <c r="E137" s="12"/>
      <c r="F137" s="12"/>
      <c r="G137" s="12"/>
      <c r="H137" s="92"/>
    </row>
    <row r="138" spans="1:8" ht="36.75" customHeight="1">
      <c r="A138" s="46"/>
      <c r="B138" s="385" t="s">
        <v>562</v>
      </c>
      <c r="C138" s="24" t="s">
        <v>563</v>
      </c>
      <c r="D138" s="19" t="s">
        <v>191</v>
      </c>
      <c r="E138" s="12"/>
      <c r="F138" s="12"/>
      <c r="G138" s="12"/>
      <c r="H138" s="92"/>
    </row>
    <row r="139" spans="1:8" ht="20.100000000000001" customHeight="1">
      <c r="A139" s="46"/>
      <c r="B139" s="868"/>
      <c r="C139" s="20" t="s">
        <v>564</v>
      </c>
      <c r="D139" s="866" t="s">
        <v>192</v>
      </c>
      <c r="E139" s="936"/>
      <c r="F139" s="936"/>
      <c r="G139" s="936"/>
      <c r="H139" s="938"/>
    </row>
    <row r="140" spans="1:8" ht="23.25" customHeight="1">
      <c r="A140" s="46"/>
      <c r="B140" s="868"/>
      <c r="C140" s="21" t="s">
        <v>565</v>
      </c>
      <c r="D140" s="866"/>
      <c r="E140" s="937"/>
      <c r="F140" s="937"/>
      <c r="G140" s="937"/>
      <c r="H140" s="939"/>
    </row>
    <row r="141" spans="1:8" ht="20.100000000000001" customHeight="1">
      <c r="A141" s="46"/>
      <c r="B141" s="868"/>
      <c r="C141" s="20" t="s">
        <v>566</v>
      </c>
      <c r="D141" s="866" t="s">
        <v>193</v>
      </c>
      <c r="E141" s="936">
        <v>106733</v>
      </c>
      <c r="F141" s="936">
        <v>111333</v>
      </c>
      <c r="G141" s="936">
        <v>114292</v>
      </c>
      <c r="H141" s="938">
        <v>126852</v>
      </c>
    </row>
    <row r="142" spans="1:8" ht="14.25" customHeight="1">
      <c r="A142" s="46"/>
      <c r="B142" s="868"/>
      <c r="C142" s="21" t="s">
        <v>567</v>
      </c>
      <c r="D142" s="866"/>
      <c r="E142" s="937"/>
      <c r="F142" s="937"/>
      <c r="G142" s="937"/>
      <c r="H142" s="939"/>
    </row>
    <row r="143" spans="1:8" ht="20.100000000000001" customHeight="1" thickBot="1">
      <c r="A143" s="46"/>
      <c r="B143" s="389">
        <v>89</v>
      </c>
      <c r="C143" s="30" t="s">
        <v>568</v>
      </c>
      <c r="D143" s="31" t="s">
        <v>194</v>
      </c>
      <c r="E143" s="11"/>
      <c r="F143" s="11"/>
      <c r="G143" s="11"/>
      <c r="H143" s="93"/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2">
    <tabColor theme="6" tint="0.59999389629810485"/>
  </sheetPr>
  <dimension ref="A1:J81"/>
  <sheetViews>
    <sheetView showGridLines="0" topLeftCell="A16" workbookViewId="0">
      <selection activeCell="H71" sqref="H71:H72"/>
    </sheetView>
  </sheetViews>
  <sheetFormatPr defaultRowHeight="15.75"/>
  <cols>
    <col min="1" max="1" width="3" style="50" customWidth="1"/>
    <col min="2" max="2" width="18.7109375" style="50" customWidth="1"/>
    <col min="3" max="3" width="69.7109375" style="50" customWidth="1"/>
    <col min="4" max="4" width="9.140625" style="50"/>
    <col min="5" max="8" width="15.7109375" style="3" customWidth="1"/>
    <col min="9" max="16384" width="9.140625" style="50"/>
  </cols>
  <sheetData>
    <row r="1" spans="1:10">
      <c r="H1" s="81" t="s">
        <v>749</v>
      </c>
      <c r="I1" s="60"/>
      <c r="J1" s="60"/>
    </row>
    <row r="2" spans="1:10" ht="20.25" customHeight="1">
      <c r="B2" s="871" t="s">
        <v>571</v>
      </c>
      <c r="C2" s="871"/>
      <c r="D2" s="871"/>
      <c r="E2" s="871"/>
      <c r="F2" s="871"/>
      <c r="G2" s="871"/>
      <c r="H2" s="871"/>
    </row>
    <row r="3" spans="1:10" ht="12" customHeight="1">
      <c r="B3" s="871" t="s">
        <v>831</v>
      </c>
      <c r="C3" s="871"/>
      <c r="D3" s="871"/>
      <c r="E3" s="871"/>
      <c r="F3" s="871"/>
      <c r="G3" s="871"/>
      <c r="H3" s="871"/>
    </row>
    <row r="4" spans="1:10">
      <c r="B4" s="112"/>
      <c r="C4" s="112"/>
      <c r="D4" s="112"/>
      <c r="E4" s="400"/>
      <c r="F4" s="400"/>
      <c r="G4" s="400"/>
      <c r="H4" s="401" t="s">
        <v>197</v>
      </c>
    </row>
    <row r="5" spans="1:10" ht="2.25" customHeight="1" thickBot="1">
      <c r="B5" s="112"/>
      <c r="C5" s="112"/>
      <c r="D5" s="112"/>
      <c r="E5" s="9"/>
      <c r="F5" s="9"/>
      <c r="G5" s="9"/>
      <c r="H5" s="82"/>
    </row>
    <row r="6" spans="1:10">
      <c r="A6" s="56"/>
      <c r="B6" s="958" t="s">
        <v>256</v>
      </c>
      <c r="C6" s="960" t="s">
        <v>257</v>
      </c>
      <c r="D6" s="960" t="s">
        <v>40</v>
      </c>
      <c r="E6" s="955" t="s">
        <v>64</v>
      </c>
      <c r="F6" s="956"/>
      <c r="G6" s="956"/>
      <c r="H6" s="957"/>
    </row>
    <row r="7" spans="1:10" ht="31.5" customHeight="1">
      <c r="A7" s="56"/>
      <c r="B7" s="959"/>
      <c r="C7" s="961"/>
      <c r="D7" s="961"/>
      <c r="E7" s="372" t="s">
        <v>832</v>
      </c>
      <c r="F7" s="372" t="s">
        <v>833</v>
      </c>
      <c r="G7" s="372" t="s">
        <v>834</v>
      </c>
      <c r="H7" s="373" t="s">
        <v>835</v>
      </c>
    </row>
    <row r="8" spans="1:10" ht="14.25" customHeight="1" thickBot="1">
      <c r="A8" s="56"/>
      <c r="B8" s="32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  <c r="H8" s="58">
        <v>7</v>
      </c>
    </row>
    <row r="9" spans="1:10" ht="20.100000000000001" customHeight="1">
      <c r="A9" s="56"/>
      <c r="B9" s="875"/>
      <c r="C9" s="57" t="s">
        <v>572</v>
      </c>
      <c r="D9" s="877">
        <v>1001</v>
      </c>
      <c r="E9" s="962">
        <f>SUM(H9/4)</f>
        <v>79700</v>
      </c>
      <c r="F9" s="962">
        <f>SUM(H9/2)</f>
        <v>159400</v>
      </c>
      <c r="G9" s="878">
        <f>SUM(E9:F10)</f>
        <v>239100</v>
      </c>
      <c r="H9" s="878">
        <f>SUM(H14+H20)</f>
        <v>318800</v>
      </c>
    </row>
    <row r="10" spans="1:10" ht="12" customHeight="1">
      <c r="A10" s="56"/>
      <c r="B10" s="964"/>
      <c r="C10" s="21" t="s">
        <v>573</v>
      </c>
      <c r="D10" s="870"/>
      <c r="E10" s="963"/>
      <c r="F10" s="963"/>
      <c r="G10" s="879"/>
      <c r="H10" s="879"/>
    </row>
    <row r="11" spans="1:10" ht="20.100000000000001" customHeight="1">
      <c r="A11" s="56"/>
      <c r="B11" s="33">
        <v>60</v>
      </c>
      <c r="C11" s="24" t="s">
        <v>574</v>
      </c>
      <c r="D11" s="53">
        <v>1002</v>
      </c>
      <c r="E11" s="90"/>
      <c r="F11" s="90"/>
      <c r="G11" s="858"/>
      <c r="H11" s="91"/>
    </row>
    <row r="12" spans="1:10" ht="20.100000000000001" customHeight="1">
      <c r="A12" s="56"/>
      <c r="B12" s="33" t="s">
        <v>575</v>
      </c>
      <c r="C12" s="24" t="s">
        <v>576</v>
      </c>
      <c r="D12" s="53">
        <v>1003</v>
      </c>
      <c r="E12" s="12"/>
      <c r="F12" s="12"/>
      <c r="G12" s="858"/>
      <c r="H12" s="92"/>
    </row>
    <row r="13" spans="1:10" ht="20.100000000000001" customHeight="1">
      <c r="A13" s="56"/>
      <c r="B13" s="33" t="s">
        <v>577</v>
      </c>
      <c r="C13" s="24" t="s">
        <v>578</v>
      </c>
      <c r="D13" s="53">
        <v>1004</v>
      </c>
      <c r="E13" s="12"/>
      <c r="F13" s="12"/>
      <c r="G13" s="858"/>
      <c r="H13" s="92"/>
    </row>
    <row r="14" spans="1:10" ht="20.100000000000001" customHeight="1">
      <c r="A14" s="56"/>
      <c r="B14" s="33">
        <v>61</v>
      </c>
      <c r="C14" s="24" t="s">
        <v>579</v>
      </c>
      <c r="D14" s="53">
        <v>1005</v>
      </c>
      <c r="E14" s="12">
        <f>SUM(H14/4)</f>
        <v>75000</v>
      </c>
      <c r="F14" s="12">
        <f>SUM(H14/2)</f>
        <v>150000</v>
      </c>
      <c r="G14" s="858">
        <f>SUM(E14:F14)</f>
        <v>225000</v>
      </c>
      <c r="H14" s="92">
        <v>300000</v>
      </c>
    </row>
    <row r="15" spans="1:10" ht="20.100000000000001" customHeight="1">
      <c r="A15" s="56"/>
      <c r="B15" s="33" t="s">
        <v>580</v>
      </c>
      <c r="C15" s="24" t="s">
        <v>581</v>
      </c>
      <c r="D15" s="53">
        <v>1006</v>
      </c>
      <c r="E15" s="12">
        <f t="shared" ref="E15:E71" si="0">SUM(H15/4)</f>
        <v>75000</v>
      </c>
      <c r="F15" s="12">
        <f>SUM(H15/2)</f>
        <v>150000</v>
      </c>
      <c r="G15" s="858">
        <f>SUM(E15:F15)</f>
        <v>225000</v>
      </c>
      <c r="H15" s="92">
        <v>300000</v>
      </c>
    </row>
    <row r="16" spans="1:10" ht="20.100000000000001" customHeight="1">
      <c r="A16" s="56"/>
      <c r="B16" s="33" t="s">
        <v>582</v>
      </c>
      <c r="C16" s="24" t="s">
        <v>583</v>
      </c>
      <c r="D16" s="53">
        <v>1007</v>
      </c>
      <c r="E16" s="12"/>
      <c r="F16" s="12"/>
      <c r="G16" s="858"/>
      <c r="H16" s="92"/>
    </row>
    <row r="17" spans="1:8" ht="20.100000000000001" customHeight="1">
      <c r="A17" s="56"/>
      <c r="B17" s="33">
        <v>62</v>
      </c>
      <c r="C17" s="24" t="s">
        <v>584</v>
      </c>
      <c r="D17" s="53">
        <v>1008</v>
      </c>
      <c r="E17" s="12"/>
      <c r="F17" s="12"/>
      <c r="G17" s="858"/>
      <c r="H17" s="92"/>
    </row>
    <row r="18" spans="1:8" ht="20.100000000000001" customHeight="1">
      <c r="A18" s="56"/>
      <c r="B18" s="33">
        <v>630</v>
      </c>
      <c r="C18" s="24" t="s">
        <v>585</v>
      </c>
      <c r="D18" s="53">
        <v>1009</v>
      </c>
      <c r="E18" s="12"/>
      <c r="F18" s="12"/>
      <c r="G18" s="858"/>
      <c r="H18" s="92"/>
    </row>
    <row r="19" spans="1:8" ht="20.100000000000001" customHeight="1">
      <c r="A19" s="56"/>
      <c r="B19" s="33">
        <v>631</v>
      </c>
      <c r="C19" s="24" t="s">
        <v>586</v>
      </c>
      <c r="D19" s="53">
        <v>1010</v>
      </c>
      <c r="E19" s="12"/>
      <c r="F19" s="12"/>
      <c r="G19" s="858"/>
      <c r="H19" s="92"/>
    </row>
    <row r="20" spans="1:8" ht="20.100000000000001" customHeight="1">
      <c r="A20" s="56"/>
      <c r="B20" s="33" t="s">
        <v>587</v>
      </c>
      <c r="C20" s="24" t="s">
        <v>588</v>
      </c>
      <c r="D20" s="53">
        <v>1011</v>
      </c>
      <c r="E20" s="12">
        <f t="shared" si="0"/>
        <v>4700</v>
      </c>
      <c r="F20" s="12">
        <f>SUM(H20/2)</f>
        <v>9400</v>
      </c>
      <c r="G20" s="858">
        <f>SUM(E20:F20)</f>
        <v>14100</v>
      </c>
      <c r="H20" s="92">
        <v>18800</v>
      </c>
    </row>
    <row r="21" spans="1:8" ht="25.5" customHeight="1">
      <c r="A21" s="56"/>
      <c r="B21" s="33" t="s">
        <v>589</v>
      </c>
      <c r="C21" s="24" t="s">
        <v>590</v>
      </c>
      <c r="D21" s="53">
        <v>1012</v>
      </c>
      <c r="E21" s="12"/>
      <c r="F21" s="12"/>
      <c r="G21" s="858"/>
      <c r="H21" s="92"/>
    </row>
    <row r="22" spans="1:8" ht="20.100000000000001" customHeight="1">
      <c r="A22" s="56"/>
      <c r="B22" s="33"/>
      <c r="C22" s="18" t="s">
        <v>591</v>
      </c>
      <c r="D22" s="53">
        <v>1013</v>
      </c>
      <c r="E22" s="12">
        <f t="shared" si="0"/>
        <v>76470.5</v>
      </c>
      <c r="F22" s="12">
        <f>SUM(H22/2)</f>
        <v>152941</v>
      </c>
      <c r="G22" s="858">
        <f>SUM(E22:F22)</f>
        <v>229411.5</v>
      </c>
      <c r="H22" s="858">
        <f>SUM(H24+H25+H29+H31+H33)</f>
        <v>305882</v>
      </c>
    </row>
    <row r="23" spans="1:8" ht="20.100000000000001" customHeight="1">
      <c r="A23" s="56"/>
      <c r="B23" s="33">
        <v>50</v>
      </c>
      <c r="C23" s="24" t="s">
        <v>592</v>
      </c>
      <c r="D23" s="53">
        <v>1014</v>
      </c>
      <c r="E23" s="12"/>
      <c r="F23" s="12"/>
      <c r="G23" s="858"/>
      <c r="H23" s="92"/>
    </row>
    <row r="24" spans="1:8" ht="20.100000000000001" customHeight="1">
      <c r="A24" s="56"/>
      <c r="B24" s="33">
        <v>51</v>
      </c>
      <c r="C24" s="24" t="s">
        <v>593</v>
      </c>
      <c r="D24" s="53">
        <v>1015</v>
      </c>
      <c r="E24" s="12">
        <f t="shared" si="0"/>
        <v>10599.75</v>
      </c>
      <c r="F24" s="12">
        <f t="shared" ref="F24:F29" si="1">SUM(H24/2)</f>
        <v>21199.5</v>
      </c>
      <c r="G24" s="858">
        <f t="shared" ref="G24:G29" si="2">SUM(E24:F24)</f>
        <v>31799.25</v>
      </c>
      <c r="H24" s="92">
        <v>42399</v>
      </c>
    </row>
    <row r="25" spans="1:8" ht="25.5" customHeight="1">
      <c r="A25" s="56"/>
      <c r="B25" s="33">
        <v>52</v>
      </c>
      <c r="C25" s="24" t="s">
        <v>594</v>
      </c>
      <c r="D25" s="53">
        <v>1016</v>
      </c>
      <c r="E25" s="12">
        <f t="shared" si="0"/>
        <v>36910.75</v>
      </c>
      <c r="F25" s="12">
        <f t="shared" si="1"/>
        <v>73821.5</v>
      </c>
      <c r="G25" s="858">
        <f t="shared" si="2"/>
        <v>110732.25</v>
      </c>
      <c r="H25" s="92">
        <v>147643</v>
      </c>
    </row>
    <row r="26" spans="1:8" ht="20.100000000000001" customHeight="1">
      <c r="A26" s="56"/>
      <c r="B26" s="33">
        <v>520</v>
      </c>
      <c r="C26" s="24" t="s">
        <v>595</v>
      </c>
      <c r="D26" s="53">
        <v>1017</v>
      </c>
      <c r="E26" s="12">
        <f t="shared" si="0"/>
        <v>13374.5</v>
      </c>
      <c r="F26" s="12">
        <f t="shared" si="1"/>
        <v>26749</v>
      </c>
      <c r="G26" s="858">
        <f t="shared" si="2"/>
        <v>40123.5</v>
      </c>
      <c r="H26" s="92">
        <v>53498</v>
      </c>
    </row>
    <row r="27" spans="1:8" ht="20.100000000000001" customHeight="1">
      <c r="A27" s="56"/>
      <c r="B27" s="33">
        <v>521</v>
      </c>
      <c r="C27" s="24" t="s">
        <v>596</v>
      </c>
      <c r="D27" s="53">
        <v>1018</v>
      </c>
      <c r="E27" s="12">
        <f t="shared" si="0"/>
        <v>2026.25</v>
      </c>
      <c r="F27" s="12">
        <f t="shared" si="1"/>
        <v>4052.5</v>
      </c>
      <c r="G27" s="858">
        <f t="shared" si="2"/>
        <v>6078.75</v>
      </c>
      <c r="H27" s="92">
        <v>8105</v>
      </c>
    </row>
    <row r="28" spans="1:8" ht="20.100000000000001" customHeight="1">
      <c r="A28" s="56"/>
      <c r="B28" s="33" t="s">
        <v>787</v>
      </c>
      <c r="C28" s="24" t="s">
        <v>598</v>
      </c>
      <c r="D28" s="53">
        <v>1019</v>
      </c>
      <c r="E28" s="12">
        <f t="shared" si="0"/>
        <v>21510</v>
      </c>
      <c r="F28" s="12">
        <f t="shared" si="1"/>
        <v>43020</v>
      </c>
      <c r="G28" s="858">
        <f t="shared" si="2"/>
        <v>64530</v>
      </c>
      <c r="H28" s="858">
        <f>SUM(H25-H26-H27)</f>
        <v>86040</v>
      </c>
    </row>
    <row r="29" spans="1:8" ht="20.100000000000001" customHeight="1">
      <c r="A29" s="56"/>
      <c r="B29" s="33">
        <v>540</v>
      </c>
      <c r="C29" s="24" t="s">
        <v>599</v>
      </c>
      <c r="D29" s="53">
        <v>1020</v>
      </c>
      <c r="E29" s="12">
        <f t="shared" si="0"/>
        <v>1750</v>
      </c>
      <c r="F29" s="12">
        <f t="shared" si="1"/>
        <v>3500</v>
      </c>
      <c r="G29" s="858">
        <f t="shared" si="2"/>
        <v>5250</v>
      </c>
      <c r="H29" s="92">
        <v>7000</v>
      </c>
    </row>
    <row r="30" spans="1:8" ht="25.5" customHeight="1">
      <c r="A30" s="56"/>
      <c r="B30" s="33" t="s">
        <v>600</v>
      </c>
      <c r="C30" s="24" t="s">
        <v>601</v>
      </c>
      <c r="D30" s="53">
        <v>1021</v>
      </c>
      <c r="E30" s="12"/>
      <c r="F30" s="12"/>
      <c r="G30" s="858"/>
      <c r="H30" s="92"/>
    </row>
    <row r="31" spans="1:8" ht="20.100000000000001" customHeight="1">
      <c r="A31" s="56"/>
      <c r="B31" s="33">
        <v>53</v>
      </c>
      <c r="C31" s="24" t="s">
        <v>602</v>
      </c>
      <c r="D31" s="53">
        <v>1022</v>
      </c>
      <c r="E31" s="12">
        <f t="shared" si="0"/>
        <v>22217.5</v>
      </c>
      <c r="F31" s="12">
        <f>SUM(H31/2)</f>
        <v>44435</v>
      </c>
      <c r="G31" s="858">
        <f>SUM(E31:F31)</f>
        <v>66652.5</v>
      </c>
      <c r="H31" s="92">
        <v>88870</v>
      </c>
    </row>
    <row r="32" spans="1:8" ht="20.100000000000001" customHeight="1">
      <c r="A32" s="56"/>
      <c r="B32" s="33" t="s">
        <v>603</v>
      </c>
      <c r="C32" s="24" t="s">
        <v>604</v>
      </c>
      <c r="D32" s="53">
        <v>1023</v>
      </c>
      <c r="E32" s="12"/>
      <c r="F32" s="12"/>
      <c r="G32" s="858"/>
      <c r="H32" s="92"/>
    </row>
    <row r="33" spans="1:8" ht="20.100000000000001" customHeight="1">
      <c r="A33" s="56"/>
      <c r="B33" s="33">
        <v>55</v>
      </c>
      <c r="C33" s="24" t="s">
        <v>605</v>
      </c>
      <c r="D33" s="53">
        <v>1024</v>
      </c>
      <c r="E33" s="12">
        <f t="shared" si="0"/>
        <v>4992.5</v>
      </c>
      <c r="F33" s="12">
        <f t="shared" ref="F33:F34" si="3">SUM(H33/2)</f>
        <v>9985</v>
      </c>
      <c r="G33" s="858">
        <f t="shared" ref="G33:G34" si="4">SUM(E33:F33)</f>
        <v>14977.5</v>
      </c>
      <c r="H33" s="92">
        <v>19970</v>
      </c>
    </row>
    <row r="34" spans="1:8" ht="20.100000000000001" customHeight="1">
      <c r="A34" s="56"/>
      <c r="B34" s="33"/>
      <c r="C34" s="18" t="s">
        <v>606</v>
      </c>
      <c r="D34" s="53">
        <v>1025</v>
      </c>
      <c r="E34" s="12">
        <f t="shared" si="0"/>
        <v>3229.5</v>
      </c>
      <c r="F34" s="12">
        <f t="shared" si="3"/>
        <v>6459</v>
      </c>
      <c r="G34" s="858">
        <f t="shared" si="4"/>
        <v>9688.5</v>
      </c>
      <c r="H34" s="858">
        <f>SUM(H9-H22)</f>
        <v>12918</v>
      </c>
    </row>
    <row r="35" spans="1:8" ht="20.100000000000001" customHeight="1">
      <c r="A35" s="56"/>
      <c r="B35" s="33"/>
      <c r="C35" s="18" t="s">
        <v>607</v>
      </c>
      <c r="D35" s="53">
        <v>1026</v>
      </c>
      <c r="E35" s="12"/>
      <c r="F35" s="12"/>
      <c r="G35" s="858"/>
      <c r="H35" s="92"/>
    </row>
    <row r="36" spans="1:8" ht="20.100000000000001" customHeight="1">
      <c r="A36" s="56"/>
      <c r="B36" s="964"/>
      <c r="C36" s="20" t="s">
        <v>608</v>
      </c>
      <c r="D36" s="870">
        <v>1027</v>
      </c>
      <c r="E36" s="940">
        <f t="shared" si="0"/>
        <v>1500</v>
      </c>
      <c r="F36" s="940">
        <f>SUM(H36/2)</f>
        <v>3000</v>
      </c>
      <c r="G36" s="863">
        <f>SUM(E36:F37)</f>
        <v>4500</v>
      </c>
      <c r="H36" s="942">
        <v>6000</v>
      </c>
    </row>
    <row r="37" spans="1:8" ht="10.5" customHeight="1">
      <c r="A37" s="56"/>
      <c r="B37" s="964"/>
      <c r="C37" s="21" t="s">
        <v>609</v>
      </c>
      <c r="D37" s="870"/>
      <c r="E37" s="941"/>
      <c r="F37" s="941"/>
      <c r="G37" s="863"/>
      <c r="H37" s="943"/>
    </row>
    <row r="38" spans="1:8" ht="24" customHeight="1">
      <c r="A38" s="56"/>
      <c r="B38" s="33" t="s">
        <v>610</v>
      </c>
      <c r="C38" s="24" t="s">
        <v>611</v>
      </c>
      <c r="D38" s="53">
        <v>1028</v>
      </c>
      <c r="E38" s="12"/>
      <c r="F38" s="12"/>
      <c r="G38" s="858"/>
      <c r="H38" s="92"/>
    </row>
    <row r="39" spans="1:8" ht="20.100000000000001" customHeight="1">
      <c r="A39" s="56"/>
      <c r="B39" s="33">
        <v>662</v>
      </c>
      <c r="C39" s="24" t="s">
        <v>612</v>
      </c>
      <c r="D39" s="53">
        <v>1029</v>
      </c>
      <c r="E39" s="12">
        <f t="shared" si="0"/>
        <v>1500</v>
      </c>
      <c r="F39" s="12">
        <f>SUM(H39/2)</f>
        <v>3000</v>
      </c>
      <c r="G39" s="858">
        <f t="shared" ref="G39" si="5">SUM(E39:F39)</f>
        <v>4500</v>
      </c>
      <c r="H39" s="92">
        <v>6000</v>
      </c>
    </row>
    <row r="40" spans="1:8" ht="20.100000000000001" customHeight="1">
      <c r="A40" s="56"/>
      <c r="B40" s="33" t="s">
        <v>108</v>
      </c>
      <c r="C40" s="24" t="s">
        <v>613</v>
      </c>
      <c r="D40" s="53">
        <v>1030</v>
      </c>
      <c r="E40" s="12"/>
      <c r="F40" s="12"/>
      <c r="G40" s="858"/>
      <c r="H40" s="92"/>
    </row>
    <row r="41" spans="1:8" ht="20.100000000000001" customHeight="1">
      <c r="A41" s="56"/>
      <c r="B41" s="33" t="s">
        <v>614</v>
      </c>
      <c r="C41" s="24" t="s">
        <v>615</v>
      </c>
      <c r="D41" s="53">
        <v>1031</v>
      </c>
      <c r="E41" s="12"/>
      <c r="F41" s="12"/>
      <c r="G41" s="858"/>
      <c r="H41" s="92"/>
    </row>
    <row r="42" spans="1:8" ht="20.100000000000001" customHeight="1">
      <c r="A42" s="56"/>
      <c r="B42" s="964"/>
      <c r="C42" s="20" t="s">
        <v>616</v>
      </c>
      <c r="D42" s="870">
        <v>1032</v>
      </c>
      <c r="E42" s="940">
        <f t="shared" si="0"/>
        <v>345</v>
      </c>
      <c r="F42" s="940">
        <f>SUM(H42/2)</f>
        <v>690</v>
      </c>
      <c r="G42" s="863">
        <v>9688.5</v>
      </c>
      <c r="H42" s="942">
        <v>1380</v>
      </c>
    </row>
    <row r="43" spans="1:8" ht="10.5" customHeight="1">
      <c r="A43" s="56"/>
      <c r="B43" s="964"/>
      <c r="C43" s="21" t="s">
        <v>617</v>
      </c>
      <c r="D43" s="870"/>
      <c r="E43" s="941"/>
      <c r="F43" s="941"/>
      <c r="G43" s="863"/>
      <c r="H43" s="943"/>
    </row>
    <row r="44" spans="1:8" ht="27.75" customHeight="1">
      <c r="A44" s="56"/>
      <c r="B44" s="33" t="s">
        <v>618</v>
      </c>
      <c r="C44" s="24" t="s">
        <v>619</v>
      </c>
      <c r="D44" s="53">
        <v>1033</v>
      </c>
      <c r="E44" s="12"/>
      <c r="F44" s="12"/>
      <c r="G44" s="858"/>
      <c r="H44" s="92"/>
    </row>
    <row r="45" spans="1:8" ht="20.100000000000001" customHeight="1">
      <c r="A45" s="56"/>
      <c r="B45" s="33">
        <v>562</v>
      </c>
      <c r="C45" s="24" t="s">
        <v>620</v>
      </c>
      <c r="D45" s="53">
        <v>1034</v>
      </c>
      <c r="E45" s="12">
        <f t="shared" si="0"/>
        <v>345</v>
      </c>
      <c r="F45" s="12">
        <f>SUM(H45/2)</f>
        <v>690</v>
      </c>
      <c r="G45" s="858">
        <f t="shared" ref="G45" si="6">SUM(E45:F45)</f>
        <v>1035</v>
      </c>
      <c r="H45" s="92">
        <v>1380</v>
      </c>
    </row>
    <row r="46" spans="1:8" ht="20.100000000000001" customHeight="1">
      <c r="A46" s="56"/>
      <c r="B46" s="33" t="s">
        <v>133</v>
      </c>
      <c r="C46" s="24" t="s">
        <v>621</v>
      </c>
      <c r="D46" s="53">
        <v>1035</v>
      </c>
      <c r="E46" s="12"/>
      <c r="F46" s="12"/>
      <c r="G46" s="858"/>
      <c r="H46" s="92"/>
    </row>
    <row r="47" spans="1:8" ht="20.100000000000001" customHeight="1">
      <c r="A47" s="56"/>
      <c r="B47" s="33" t="s">
        <v>622</v>
      </c>
      <c r="C47" s="24" t="s">
        <v>623</v>
      </c>
      <c r="D47" s="53">
        <v>1036</v>
      </c>
      <c r="E47" s="12"/>
      <c r="F47" s="12"/>
      <c r="G47" s="858"/>
      <c r="H47" s="92"/>
    </row>
    <row r="48" spans="1:8" ht="20.100000000000001" customHeight="1">
      <c r="A48" s="56"/>
      <c r="B48" s="33"/>
      <c r="C48" s="18" t="s">
        <v>624</v>
      </c>
      <c r="D48" s="53">
        <v>1037</v>
      </c>
      <c r="E48" s="12">
        <f t="shared" si="0"/>
        <v>1155</v>
      </c>
      <c r="F48" s="12">
        <f>SUM(H48/2)</f>
        <v>2310</v>
      </c>
      <c r="G48" s="858">
        <f t="shared" ref="G48" si="7">SUM(E48:F48)</f>
        <v>3465</v>
      </c>
      <c r="H48" s="858">
        <f>SUM(H36-H42)</f>
        <v>4620</v>
      </c>
    </row>
    <row r="49" spans="1:8" ht="20.100000000000001" customHeight="1">
      <c r="A49" s="56"/>
      <c r="B49" s="33"/>
      <c r="C49" s="18" t="s">
        <v>625</v>
      </c>
      <c r="D49" s="53">
        <v>1038</v>
      </c>
      <c r="E49" s="12"/>
      <c r="F49" s="12"/>
      <c r="G49" s="858"/>
      <c r="H49" s="92"/>
    </row>
    <row r="50" spans="1:8" ht="28.5" customHeight="1">
      <c r="A50" s="56"/>
      <c r="B50" s="33" t="s">
        <v>626</v>
      </c>
      <c r="C50" s="18" t="s">
        <v>627</v>
      </c>
      <c r="D50" s="53">
        <v>1039</v>
      </c>
      <c r="E50" s="12"/>
      <c r="F50" s="12"/>
      <c r="G50" s="858"/>
      <c r="H50" s="92"/>
    </row>
    <row r="51" spans="1:8" ht="30" customHeight="1">
      <c r="A51" s="56"/>
      <c r="B51" s="33" t="s">
        <v>628</v>
      </c>
      <c r="C51" s="18" t="s">
        <v>629</v>
      </c>
      <c r="D51" s="53">
        <v>1040</v>
      </c>
      <c r="E51" s="12"/>
      <c r="F51" s="12"/>
      <c r="G51" s="858"/>
      <c r="H51" s="92"/>
    </row>
    <row r="52" spans="1:8" ht="20.100000000000001" customHeight="1">
      <c r="A52" s="56"/>
      <c r="B52" s="33">
        <v>67</v>
      </c>
      <c r="C52" s="18" t="s">
        <v>630</v>
      </c>
      <c r="D52" s="53">
        <v>1041</v>
      </c>
      <c r="E52" s="12"/>
      <c r="F52" s="12"/>
      <c r="G52" s="858"/>
      <c r="H52" s="92"/>
    </row>
    <row r="53" spans="1:8" ht="20.100000000000001" customHeight="1">
      <c r="A53" s="56"/>
      <c r="B53" s="33">
        <v>57</v>
      </c>
      <c r="C53" s="18" t="s">
        <v>631</v>
      </c>
      <c r="D53" s="53">
        <v>1042</v>
      </c>
      <c r="E53" s="12">
        <f t="shared" si="0"/>
        <v>1150</v>
      </c>
      <c r="F53" s="12">
        <f>SUM(H53/2)</f>
        <v>2300</v>
      </c>
      <c r="G53" s="858">
        <f t="shared" ref="G53" si="8">SUM(E53:F53)</f>
        <v>3450</v>
      </c>
      <c r="H53" s="92">
        <v>4600</v>
      </c>
    </row>
    <row r="54" spans="1:8" ht="20.100000000000001" customHeight="1">
      <c r="A54" s="56"/>
      <c r="B54" s="964"/>
      <c r="C54" s="20" t="s">
        <v>632</v>
      </c>
      <c r="D54" s="870">
        <v>1043</v>
      </c>
      <c r="E54" s="940">
        <f t="shared" si="0"/>
        <v>81200</v>
      </c>
      <c r="F54" s="863">
        <f>SUM(F9+F36+F50+F52)</f>
        <v>162400</v>
      </c>
      <c r="G54" s="863">
        <f>SUM(E54:F55)</f>
        <v>243600</v>
      </c>
      <c r="H54" s="863">
        <f>SUM(H9+H36+H50+H52)</f>
        <v>324800</v>
      </c>
    </row>
    <row r="55" spans="1:8" ht="12" customHeight="1">
      <c r="A55" s="56"/>
      <c r="B55" s="964"/>
      <c r="C55" s="21" t="s">
        <v>633</v>
      </c>
      <c r="D55" s="870"/>
      <c r="E55" s="941"/>
      <c r="F55" s="863"/>
      <c r="G55" s="863"/>
      <c r="H55" s="863"/>
    </row>
    <row r="56" spans="1:8" ht="20.100000000000001" customHeight="1">
      <c r="A56" s="56"/>
      <c r="B56" s="964"/>
      <c r="C56" s="20" t="s">
        <v>634</v>
      </c>
      <c r="D56" s="870">
        <v>1044</v>
      </c>
      <c r="E56" s="863">
        <f>SUM(E22+E42+E51+E53)</f>
        <v>77965.5</v>
      </c>
      <c r="F56" s="863">
        <f>SUM(F22+F42+F51+F53)</f>
        <v>155931</v>
      </c>
      <c r="G56" s="863">
        <f>SUM(E56:F57)</f>
        <v>233896.5</v>
      </c>
      <c r="H56" s="863">
        <f>SUM(H22+H42+H51+H53)</f>
        <v>311862</v>
      </c>
    </row>
    <row r="57" spans="1:8" ht="13.5" customHeight="1">
      <c r="A57" s="56"/>
      <c r="B57" s="964"/>
      <c r="C57" s="21" t="s">
        <v>635</v>
      </c>
      <c r="D57" s="870"/>
      <c r="E57" s="863"/>
      <c r="F57" s="863"/>
      <c r="G57" s="863"/>
      <c r="H57" s="863"/>
    </row>
    <row r="58" spans="1:8" ht="20.100000000000001" customHeight="1">
      <c r="A58" s="56"/>
      <c r="B58" s="33"/>
      <c r="C58" s="18" t="s">
        <v>636</v>
      </c>
      <c r="D58" s="53">
        <v>1045</v>
      </c>
      <c r="E58" s="858">
        <f>SUM(E54-E56)</f>
        <v>3234.5</v>
      </c>
      <c r="F58" s="858">
        <f>SUM(F54-F56)</f>
        <v>6469</v>
      </c>
      <c r="G58" s="858">
        <f>SUM(G54-G56)</f>
        <v>9703.5</v>
      </c>
      <c r="H58" s="858">
        <f>SUM(H54-H56)</f>
        <v>12938</v>
      </c>
    </row>
    <row r="59" spans="1:8" ht="20.100000000000001" customHeight="1">
      <c r="A59" s="56"/>
      <c r="B59" s="33"/>
      <c r="C59" s="18" t="s">
        <v>637</v>
      </c>
      <c r="D59" s="53">
        <v>1046</v>
      </c>
      <c r="E59" s="12"/>
      <c r="F59" s="12"/>
      <c r="G59" s="858"/>
      <c r="H59" s="92"/>
    </row>
    <row r="60" spans="1:8" ht="41.25" customHeight="1">
      <c r="A60" s="56"/>
      <c r="B60" s="33" t="s">
        <v>134</v>
      </c>
      <c r="C60" s="18" t="s">
        <v>638</v>
      </c>
      <c r="D60" s="53">
        <v>1047</v>
      </c>
      <c r="E60" s="12"/>
      <c r="F60" s="12"/>
      <c r="G60" s="858"/>
      <c r="H60" s="92"/>
    </row>
    <row r="61" spans="1:8" ht="42" customHeight="1">
      <c r="A61" s="56"/>
      <c r="B61" s="33" t="s">
        <v>639</v>
      </c>
      <c r="C61" s="18" t="s">
        <v>640</v>
      </c>
      <c r="D61" s="53">
        <v>1048</v>
      </c>
      <c r="E61" s="12">
        <f t="shared" si="0"/>
        <v>25</v>
      </c>
      <c r="F61" s="12">
        <f>SUM(H61/2)</f>
        <v>50</v>
      </c>
      <c r="G61" s="858">
        <f t="shared" ref="G61" si="9">SUM(E61:F61)</f>
        <v>75</v>
      </c>
      <c r="H61" s="92">
        <v>100</v>
      </c>
    </row>
    <row r="62" spans="1:8" ht="20.100000000000001" customHeight="1">
      <c r="A62" s="56"/>
      <c r="B62" s="964"/>
      <c r="C62" s="20" t="s">
        <v>641</v>
      </c>
      <c r="D62" s="870">
        <v>1049</v>
      </c>
      <c r="E62" s="940">
        <f t="shared" si="0"/>
        <v>3209.5</v>
      </c>
      <c r="F62" s="940">
        <f>SUM(H62/2)</f>
        <v>6419</v>
      </c>
      <c r="G62" s="863">
        <f>SUM(E62:F63)</f>
        <v>9628.5</v>
      </c>
      <c r="H62" s="863">
        <f>SUM(H58-H59+H60-H61)</f>
        <v>12838</v>
      </c>
    </row>
    <row r="63" spans="1:8" ht="12.75" customHeight="1">
      <c r="A63" s="56"/>
      <c r="B63" s="964"/>
      <c r="C63" s="21" t="s">
        <v>642</v>
      </c>
      <c r="D63" s="870"/>
      <c r="E63" s="941"/>
      <c r="F63" s="941"/>
      <c r="G63" s="863"/>
      <c r="H63" s="863"/>
    </row>
    <row r="64" spans="1:8" ht="20.100000000000001" customHeight="1">
      <c r="A64" s="56"/>
      <c r="B64" s="964"/>
      <c r="C64" s="20" t="s">
        <v>643</v>
      </c>
      <c r="D64" s="870">
        <v>1050</v>
      </c>
      <c r="E64" s="940"/>
      <c r="F64" s="940"/>
      <c r="G64" s="863"/>
      <c r="H64" s="942"/>
    </row>
    <row r="65" spans="1:8" ht="10.5" customHeight="1">
      <c r="A65" s="56"/>
      <c r="B65" s="964"/>
      <c r="C65" s="21" t="s">
        <v>644</v>
      </c>
      <c r="D65" s="870"/>
      <c r="E65" s="941"/>
      <c r="F65" s="941"/>
      <c r="G65" s="863"/>
      <c r="H65" s="943"/>
    </row>
    <row r="66" spans="1:8" ht="20.100000000000001" customHeight="1">
      <c r="A66" s="56"/>
      <c r="B66" s="33"/>
      <c r="C66" s="18" t="s">
        <v>645</v>
      </c>
      <c r="D66" s="53"/>
      <c r="E66" s="12"/>
      <c r="F66" s="12"/>
      <c r="G66" s="858"/>
      <c r="H66" s="92"/>
    </row>
    <row r="67" spans="1:8" ht="20.100000000000001" customHeight="1">
      <c r="A67" s="56"/>
      <c r="B67" s="33">
        <v>721</v>
      </c>
      <c r="C67" s="24" t="s">
        <v>646</v>
      </c>
      <c r="D67" s="53">
        <v>1051</v>
      </c>
      <c r="E67" s="12">
        <f t="shared" si="0"/>
        <v>481.42499999999995</v>
      </c>
      <c r="F67" s="12">
        <f>SUM(H67/2)</f>
        <v>962.84999999999991</v>
      </c>
      <c r="G67" s="858">
        <f>SUM(G62*15%)</f>
        <v>1444.2749999999999</v>
      </c>
      <c r="H67" s="858">
        <f>SUM(H62*15%)</f>
        <v>1925.6999999999998</v>
      </c>
    </row>
    <row r="68" spans="1:8" ht="20.100000000000001" customHeight="1">
      <c r="A68" s="56"/>
      <c r="B68" s="33" t="s">
        <v>661</v>
      </c>
      <c r="C68" s="24" t="s">
        <v>647</v>
      </c>
      <c r="D68" s="53">
        <v>1052</v>
      </c>
      <c r="E68" s="12"/>
      <c r="F68" s="12"/>
      <c r="G68" s="858"/>
      <c r="H68" s="92"/>
    </row>
    <row r="69" spans="1:8" ht="20.100000000000001" customHeight="1">
      <c r="A69" s="56"/>
      <c r="B69" s="33" t="s">
        <v>662</v>
      </c>
      <c r="C69" s="24" t="s">
        <v>648</v>
      </c>
      <c r="D69" s="53">
        <v>1053</v>
      </c>
      <c r="E69" s="12"/>
      <c r="F69" s="12"/>
      <c r="G69" s="858"/>
      <c r="H69" s="92"/>
    </row>
    <row r="70" spans="1:8" ht="20.100000000000001" customHeight="1">
      <c r="A70" s="56"/>
      <c r="B70" s="33">
        <v>723</v>
      </c>
      <c r="C70" s="18" t="s">
        <v>649</v>
      </c>
      <c r="D70" s="53">
        <v>1054</v>
      </c>
      <c r="E70" s="12"/>
      <c r="F70" s="12"/>
      <c r="G70" s="858"/>
      <c r="H70" s="92"/>
    </row>
    <row r="71" spans="1:8" ht="20.100000000000001" customHeight="1">
      <c r="A71" s="56"/>
      <c r="B71" s="964"/>
      <c r="C71" s="20" t="s">
        <v>650</v>
      </c>
      <c r="D71" s="870">
        <v>1055</v>
      </c>
      <c r="E71" s="940">
        <f t="shared" si="0"/>
        <v>2728.0749999999998</v>
      </c>
      <c r="F71" s="940">
        <f>SUM(H71/2)</f>
        <v>5456.15</v>
      </c>
      <c r="G71" s="863">
        <f>SUM(G62-G67)</f>
        <v>8184.2250000000004</v>
      </c>
      <c r="H71" s="863">
        <f>SUM(H62-H67)</f>
        <v>10912.3</v>
      </c>
    </row>
    <row r="72" spans="1:8" ht="12.75" customHeight="1">
      <c r="A72" s="56"/>
      <c r="B72" s="964"/>
      <c r="C72" s="21" t="s">
        <v>651</v>
      </c>
      <c r="D72" s="870"/>
      <c r="E72" s="941"/>
      <c r="F72" s="941"/>
      <c r="G72" s="863"/>
      <c r="H72" s="863"/>
    </row>
    <row r="73" spans="1:8" ht="20.100000000000001" customHeight="1">
      <c r="A73" s="56"/>
      <c r="B73" s="964"/>
      <c r="C73" s="20" t="s">
        <v>652</v>
      </c>
      <c r="D73" s="870">
        <v>1056</v>
      </c>
      <c r="E73" s="940"/>
      <c r="F73" s="940"/>
      <c r="G73" s="940"/>
      <c r="H73" s="942"/>
    </row>
    <row r="74" spans="1:8" ht="12" customHeight="1">
      <c r="A74" s="56"/>
      <c r="B74" s="964"/>
      <c r="C74" s="21" t="s">
        <v>653</v>
      </c>
      <c r="D74" s="870"/>
      <c r="E74" s="941"/>
      <c r="F74" s="941"/>
      <c r="G74" s="941"/>
      <c r="H74" s="943"/>
    </row>
    <row r="75" spans="1:8" ht="20.100000000000001" customHeight="1">
      <c r="A75" s="56"/>
      <c r="B75" s="33"/>
      <c r="C75" s="24" t="s">
        <v>654</v>
      </c>
      <c r="D75" s="53">
        <v>1057</v>
      </c>
      <c r="E75" s="12"/>
      <c r="F75" s="12"/>
      <c r="G75" s="12"/>
      <c r="H75" s="92"/>
    </row>
    <row r="76" spans="1:8" ht="20.100000000000001" customHeight="1">
      <c r="A76" s="56"/>
      <c r="B76" s="33"/>
      <c r="C76" s="24" t="s">
        <v>788</v>
      </c>
      <c r="D76" s="53">
        <v>1058</v>
      </c>
      <c r="E76" s="12"/>
      <c r="F76" s="12"/>
      <c r="G76" s="12"/>
      <c r="H76" s="92"/>
    </row>
    <row r="77" spans="1:8" ht="20.100000000000001" customHeight="1">
      <c r="A77" s="56"/>
      <c r="B77" s="33"/>
      <c r="C77" s="24" t="s">
        <v>655</v>
      </c>
      <c r="D77" s="53">
        <v>1059</v>
      </c>
      <c r="E77" s="12"/>
      <c r="F77" s="12"/>
      <c r="G77" s="12"/>
      <c r="H77" s="92"/>
    </row>
    <row r="78" spans="1:8" ht="20.100000000000001" customHeight="1">
      <c r="A78" s="56"/>
      <c r="B78" s="33"/>
      <c r="C78" s="24" t="s">
        <v>656</v>
      </c>
      <c r="D78" s="53">
        <v>1060</v>
      </c>
      <c r="E78" s="12"/>
      <c r="F78" s="12"/>
      <c r="G78" s="12"/>
      <c r="H78" s="92"/>
    </row>
    <row r="79" spans="1:8" ht="20.100000000000001" customHeight="1">
      <c r="A79" s="56"/>
      <c r="B79" s="33"/>
      <c r="C79" s="24" t="s">
        <v>657</v>
      </c>
      <c r="D79" s="53"/>
      <c r="E79" s="12"/>
      <c r="F79" s="12"/>
      <c r="G79" s="12"/>
      <c r="H79" s="92"/>
    </row>
    <row r="80" spans="1:8" ht="20.100000000000001" customHeight="1">
      <c r="A80" s="56"/>
      <c r="B80" s="33"/>
      <c r="C80" s="24" t="s">
        <v>658</v>
      </c>
      <c r="D80" s="53">
        <v>1061</v>
      </c>
      <c r="E80" s="12"/>
      <c r="F80" s="12"/>
      <c r="G80" s="12"/>
      <c r="H80" s="92"/>
    </row>
    <row r="81" spans="1:8" ht="20.100000000000001" customHeight="1" thickBot="1">
      <c r="A81" s="56"/>
      <c r="B81" s="32"/>
      <c r="C81" s="54" t="s">
        <v>659</v>
      </c>
      <c r="D81" s="55">
        <v>1062</v>
      </c>
      <c r="E81" s="11"/>
      <c r="F81" s="11"/>
      <c r="G81" s="11"/>
      <c r="H81" s="93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Win 10 pro</cp:lastModifiedBy>
  <cp:lastPrinted>2025-12-25T07:07:08Z</cp:lastPrinted>
  <dcterms:created xsi:type="dcterms:W3CDTF">2013-03-07T07:52:21Z</dcterms:created>
  <dcterms:modified xsi:type="dcterms:W3CDTF">2025-12-25T10:10:47Z</dcterms:modified>
</cp:coreProperties>
</file>